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 კვარტა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1" l="1"/>
  <c r="E112" i="1"/>
  <c r="E102" i="1"/>
  <c r="E98" i="1"/>
  <c r="E94" i="1"/>
  <c r="E93" i="1"/>
  <c r="E84" i="1"/>
  <c r="E81" i="1"/>
  <c r="E78" i="1"/>
  <c r="E77" i="1"/>
  <c r="E75" i="1"/>
  <c r="E73" i="1"/>
  <c r="E72" i="1"/>
  <c r="E69" i="1"/>
  <c r="E68" i="1"/>
  <c r="E63" i="1"/>
  <c r="E60" i="1"/>
  <c r="E56" i="1"/>
  <c r="E50" i="1"/>
  <c r="E46" i="1"/>
  <c r="E45" i="1"/>
  <c r="E43" i="1"/>
  <c r="E39" i="1"/>
  <c r="E38" i="1"/>
  <c r="E35" i="1"/>
  <c r="E34" i="1"/>
  <c r="E31" i="1"/>
  <c r="E29" i="1"/>
  <c r="E22" i="1"/>
  <c r="E16" i="1"/>
  <c r="E15" i="1"/>
  <c r="E12" i="1"/>
  <c r="E11" i="1"/>
  <c r="E10" i="1"/>
  <c r="E116" i="1" l="1"/>
  <c r="F7" i="1" s="1"/>
</calcChain>
</file>

<file path=xl/sharedStrings.xml><?xml version="1.0" encoding="utf-8"?>
<sst xmlns="http://schemas.openxmlformats.org/spreadsheetml/2006/main" count="549" uniqueCount="132">
  <si>
    <t>დანართი №1</t>
  </si>
  <si>
    <r>
      <t>2026</t>
    </r>
    <r>
      <rPr>
        <b/>
        <sz val="11"/>
        <rFont val="AcadNusx"/>
      </rPr>
      <t xml:space="preserve"> </t>
    </r>
    <r>
      <rPr>
        <b/>
        <sz val="11"/>
        <rFont val="Sylfaen"/>
        <family val="1"/>
      </rPr>
      <t>წლის</t>
    </r>
    <r>
      <rPr>
        <b/>
        <sz val="11"/>
        <rFont val="AcadNusx"/>
      </rPr>
      <t xml:space="preserve"> </t>
    </r>
    <r>
      <rPr>
        <b/>
        <sz val="11"/>
        <rFont val="Sylfaen"/>
        <family val="1"/>
      </rPr>
      <t>სახელმწიფო</t>
    </r>
    <r>
      <rPr>
        <b/>
        <sz val="11"/>
        <rFont val="AcadNusx"/>
      </rPr>
      <t xml:space="preserve"> </t>
    </r>
    <r>
      <rPr>
        <b/>
        <sz val="11"/>
        <rFont val="Sylfaen"/>
        <family val="1"/>
      </rPr>
      <t>შესყიდვების</t>
    </r>
    <r>
      <rPr>
        <b/>
        <sz val="11"/>
        <rFont val="AcadNusx"/>
      </rPr>
      <t xml:space="preserve"> </t>
    </r>
    <r>
      <rPr>
        <b/>
        <sz val="11"/>
        <rFont val="Sylfaen"/>
        <family val="1"/>
      </rPr>
      <t>გეგმა</t>
    </r>
  </si>
  <si>
    <t>1. შედგენის თარიღი: 27.03.2026</t>
  </si>
  <si>
    <t>2. შემსყიდველი ორგანიზაციის საიდენტიფიკაციო კოდი: 203836322</t>
  </si>
  <si>
    <r>
      <rPr>
        <sz val="11"/>
        <rFont val="Sylfaen"/>
        <family val="1"/>
      </rPr>
      <t>3. შემსყიდველი ორგანიზაციის დასახელება:</t>
    </r>
    <r>
      <rPr>
        <b/>
        <sz val="11"/>
        <rFont val="Sylfaen"/>
        <family val="1"/>
      </rPr>
      <t xml:space="preserve"> საქართველოს საგარეო საქმეთა სამინისტრო</t>
    </r>
  </si>
  <si>
    <t xml:space="preserve">4. დაფინანსების წყარო:  სახელმწიფო ბიუჯეტი, საქართველოს საგარეო საქმეთა სამინისტროს 2026 წლის ასიგნებები  </t>
  </si>
  <si>
    <t xml:space="preserve">5. სახელმწიფო შესყიდვების გეგმით გათვალისწინებული ჯამური თანხა დაფინანსების წყაროს შესაბამისად - აპარატის პროგრამული კოდი: 28 01 01    </t>
  </si>
  <si>
    <t>№</t>
  </si>
  <si>
    <t>პროგრამული 
კოდი:</t>
  </si>
  <si>
    <t>დანაყოფის კოდი</t>
  </si>
  <si>
    <t xml:space="preserve">დანაყოფის დასახელება            </t>
  </si>
  <si>
    <t>სავარაუდო ღირებულება</t>
  </si>
  <si>
    <t>შესყიდვის საშუალება</t>
  </si>
  <si>
    <t>ელექტრონული ტენდერის მონეტარული ზღვარი და ვადა</t>
  </si>
  <si>
    <t>შესყიდვების დაწყების სავარაუდო ვადები</t>
  </si>
  <si>
    <t>შესყიდვის საფუძველი</t>
  </si>
  <si>
    <t>28 01 01</t>
  </si>
  <si>
    <t>03100000</t>
  </si>
  <si>
    <t xml:space="preserve">სოფლის მეურნებისა და ბაღჩეული პროდუქტები </t>
  </si>
  <si>
    <t>გამარტივებული შესყიდვა</t>
  </si>
  <si>
    <t>2026                                                I-IV კვ</t>
  </si>
  <si>
    <r>
      <rPr>
        <b/>
        <sz val="11"/>
        <rFont val="Sylfaen"/>
        <family val="1"/>
      </rPr>
      <t>ზღვრების შესაბამისად -</t>
    </r>
    <r>
      <rPr>
        <sz val="11"/>
        <rFont val="Sylfaen"/>
        <family val="1"/>
      </rPr>
      <t xml:space="preserve"> 
სახელმწიფო შესყიდვების შესახებ საქ.კანონის მე-3 მუხლის პირველი პუნქტის „ს¹"</t>
    </r>
  </si>
  <si>
    <r>
      <rPr>
        <b/>
        <sz val="11"/>
        <rFont val="Sylfaen"/>
        <family val="1"/>
      </rPr>
      <t xml:space="preserve">წარმომადგენლობითი ხარჯი - 
</t>
    </r>
    <r>
      <rPr>
        <sz val="11"/>
        <rFont val="Sylfaen"/>
        <family val="1"/>
      </rPr>
      <t>სახელმწიფო შესყიდვების შესახებ საქ. კანონის მე-10¹ მუხლის მე-3 პუნქტის "ვ" ქვეპუნქტი</t>
    </r>
  </si>
  <si>
    <t>09100000</t>
  </si>
  <si>
    <t>საწვავი</t>
  </si>
  <si>
    <t>კონსოლიდირებული შესყიდვა</t>
  </si>
  <si>
    <t>09200000</t>
  </si>
  <si>
    <t>ნავთობი, ქვანახშირი და ნავთობპროდუქტები</t>
  </si>
  <si>
    <t>2026                                                 I-IV კვ</t>
  </si>
  <si>
    <t>სხვადასხვა არალითონური მინერალური პროდუქტები</t>
  </si>
  <si>
    <r>
      <rPr>
        <b/>
        <sz val="11"/>
        <rFont val="Sylfaen"/>
        <family val="1"/>
      </rPr>
      <t>ზღვრების შესაბამისად-</t>
    </r>
    <r>
      <rPr>
        <sz val="11"/>
        <rFont val="Sylfaen"/>
        <family val="1"/>
      </rPr>
      <t xml:space="preserve"> 
სახელმწიფო შესყიდვების შესახებ საქ.კანონის მე-3 მუხლის პირველი პუნქტის „ს¹"</t>
    </r>
  </si>
  <si>
    <t>რძის პროდუქტები</t>
  </si>
  <si>
    <t xml:space="preserve">სხვადასხვა საკვები პროდუქტები </t>
  </si>
  <si>
    <t>სასმელები, თამბაქო და მონათესავე პროდუქტები</t>
  </si>
  <si>
    <r>
      <t>სამუშაო ტანსაცმელი</t>
    </r>
    <r>
      <rPr>
        <sz val="11"/>
        <rFont val="AcadNusx"/>
      </rPr>
      <t xml:space="preserve">, </t>
    </r>
    <r>
      <rPr>
        <sz val="11"/>
        <rFont val="Sylfaen"/>
        <family val="1"/>
      </rPr>
      <t xml:space="preserve">სპეცტანსაცმელი და აქსესუარები </t>
    </r>
  </si>
  <si>
    <t>სპეციალური ტანსაცმელი და აქსესუარები</t>
  </si>
  <si>
    <t xml:space="preserve">სამკაულები, საათები და მონათესავე ნივთები </t>
  </si>
  <si>
    <t>2026
I-IV კვ</t>
  </si>
  <si>
    <t>ფეხსაცმელი</t>
  </si>
  <si>
    <r>
      <t>საბარგო ჩანთები</t>
    </r>
    <r>
      <rPr>
        <sz val="11"/>
        <rFont val="AcadNusx"/>
      </rPr>
      <t xml:space="preserve">, </t>
    </r>
    <r>
      <rPr>
        <sz val="11"/>
        <rFont val="Sylfaen"/>
        <family val="1"/>
      </rPr>
      <t>საუნაგირეები</t>
    </r>
    <r>
      <rPr>
        <sz val="11"/>
        <rFont val="AcadNusx"/>
      </rPr>
      <t xml:space="preserve">, </t>
    </r>
    <r>
      <rPr>
        <sz val="11"/>
        <rFont val="Sylfaen"/>
        <family val="1"/>
      </rPr>
      <t xml:space="preserve">ტომრები და ჩანთები </t>
    </r>
  </si>
  <si>
    <t>ელექტრონული ტენდერი</t>
  </si>
  <si>
    <t xml:space="preserve">ელექტრონული ტენდერი - 150000.00 ლარამდე (7 კალენდარული დღე) </t>
  </si>
  <si>
    <t>2026
 I-II კვ</t>
  </si>
  <si>
    <t>საფეიქრო ნაწარმი და დაკავშირებული ნივთები</t>
  </si>
  <si>
    <t xml:space="preserve">ტექსტილის ნართი და ძაფი </t>
  </si>
  <si>
    <r>
      <t>ტყავის</t>
    </r>
    <r>
      <rPr>
        <sz val="11"/>
        <rFont val="AcadNusx"/>
      </rPr>
      <t xml:space="preserve">, </t>
    </r>
    <r>
      <rPr>
        <sz val="11"/>
        <rFont val="Sylfaen"/>
        <family val="1"/>
      </rPr>
      <t>ტექსტილის</t>
    </r>
    <r>
      <rPr>
        <sz val="11"/>
        <rFont val="AcadNusx"/>
      </rPr>
      <t xml:space="preserve">, </t>
    </r>
    <r>
      <rPr>
        <sz val="11"/>
        <rFont val="Sylfaen"/>
        <family val="1"/>
      </rPr>
      <t xml:space="preserve">რეზინისა და პლასტმასის ნარჩენი </t>
    </r>
  </si>
  <si>
    <t>ნაბეჭდი წიგნები, ბროშურები და საინფორმაციო ფურცლები</t>
  </si>
  <si>
    <t xml:space="preserve">გაზეთები, სამეცნიერო ჟურნალები, პერიოდიკა და ჟურნალები </t>
  </si>
  <si>
    <r>
      <t>ღია ბარათები</t>
    </r>
    <r>
      <rPr>
        <sz val="11"/>
        <rFont val="AcadNusx"/>
      </rPr>
      <t xml:space="preserve">, </t>
    </r>
    <r>
      <rPr>
        <sz val="11"/>
        <rFont val="Sylfaen"/>
        <family val="1"/>
      </rPr>
      <t xml:space="preserve">მისალოცი ბარათები და სხვა ნაბეჭდი მასალა </t>
    </r>
  </si>
  <si>
    <t xml:space="preserve">მარკები, ქვითრების ფორმები, საკრედიტო ბილეთები, სააქციო სერთიფიკატები, ვაჭრობის სარეკლამო მასალა, კატალოგები და სახელმძღვანელოები </t>
  </si>
  <si>
    <t xml:space="preserve">ელექტრონული ტენდერი 150000.00 ლარზე მეტი (10 კალენდარული დღე) </t>
  </si>
  <si>
    <t>2026
 I-IV კვ</t>
  </si>
  <si>
    <r>
      <rPr>
        <b/>
        <sz val="11"/>
        <rFont val="Sylfaen"/>
        <family val="1"/>
      </rPr>
      <t xml:space="preserve">სახელმწიფოებრივი და საზოგადოებრივი მნიშვნელობის ღონისძიება - </t>
    </r>
    <r>
      <rPr>
        <sz val="11"/>
        <rFont val="Sylfaen"/>
        <family val="1"/>
      </rPr>
      <t xml:space="preserve">
სახელმწიფო შესყიდვების შესახებ საქ. კანონის მე-10¹ მუხლის მე-3 პუნქტის "დ" ქვეპუნქტი</t>
    </r>
  </si>
  <si>
    <t xml:space="preserve"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 </t>
  </si>
  <si>
    <t>2026
I-II კვ</t>
  </si>
  <si>
    <t xml:space="preserve">სხვადასხვა ნაბეჭდი მასალა </t>
  </si>
  <si>
    <t xml:space="preserve">სუფთა და სხვადასხვა ქიმიური ნივთიერებების პროდუქტები </t>
  </si>
  <si>
    <t xml:space="preserve">საოფისე მანქანები, კომპიუტერების, პრინტერებისა და ავეჯის გარდა </t>
  </si>
  <si>
    <t>2026
 I კვ</t>
  </si>
  <si>
    <r>
      <t xml:space="preserve">ხარისხის გაუარესება - </t>
    </r>
    <r>
      <rPr>
        <sz val="11"/>
        <rFont val="Sylfaen"/>
        <family val="1"/>
      </rPr>
      <t>სახელმწიფო შესყიდვების შესახებ საქ.კანონის მე-101 მუხლის მე-3 პუნქტის „გ“ ქვეპუნქტი</t>
    </r>
  </si>
  <si>
    <t xml:space="preserve">კომპიუტერული მოწყობილობები და მარაგი </t>
  </si>
  <si>
    <t xml:space="preserve">ელექტროენერგიის გამანაწილებელი და საკონტროლო აპარატურა </t>
  </si>
  <si>
    <t xml:space="preserve">იზოლირებული მავთული და კაბელი </t>
  </si>
  <si>
    <t xml:space="preserve">აკუმულატორები, პირველადი ელემენტები და პირველადი ბატარეები </t>
  </si>
  <si>
    <t xml:space="preserve">გასანათებელი მოწყობილობები და ელექტრო ნათურები </t>
  </si>
  <si>
    <t>ელექტრო მოწყობილობები და აპარატურა</t>
  </si>
  <si>
    <t xml:space="preserve">ტელე და რადიო მიმღებები, და ხმის ან ვიდეო ჩამწერები ან რეპროდუცირების აპარატურა </t>
  </si>
  <si>
    <t xml:space="preserve">ქსელები </t>
  </si>
  <si>
    <t>მრავალწლიანი შესყიდვა</t>
  </si>
  <si>
    <r>
      <t xml:space="preserve">დაყოფა რაციონალურობის პრინციპით - </t>
    </r>
    <r>
      <rPr>
        <sz val="11"/>
        <rFont val="Sylfaen"/>
        <family val="1"/>
      </rPr>
      <t>კანონის მე-9 მუხლის 3¹ პუნქტის „ა“ ქვეპუნქტი</t>
    </r>
  </si>
  <si>
    <t xml:space="preserve">სატელეკომუნიკაციო მოწყობილობები და მარაგები </t>
  </si>
  <si>
    <t xml:space="preserve">პირადი ჰიგიენის პროდუქტები </t>
  </si>
  <si>
    <t xml:space="preserve">ნაწილები და აქსესუარები სატრანსპორტო საშუალებებისა და მათი ძრავებისათვის </t>
  </si>
  <si>
    <t xml:space="preserve">სხვადასხვა სატრანსპორტო მოწყობილობები და სათადარიგო ნაწილები </t>
  </si>
  <si>
    <t xml:space="preserve">ინდივიდუალური და დამხმარე მოწყობილობები </t>
  </si>
  <si>
    <t>საწარმოო პროცესის საკონტროლო მოწყობილობები და დისტანციური საკონტროლო მოწყობილობები</t>
  </si>
  <si>
    <t xml:space="preserve">ავეჯი </t>
  </si>
  <si>
    <t>ავეჯის აქსესურები</t>
  </si>
  <si>
    <t xml:space="preserve">ქსოვილის ნივთები </t>
  </si>
  <si>
    <t xml:space="preserve">საოჯახო ტექნიკა </t>
  </si>
  <si>
    <t xml:space="preserve">საწმენდი და საპრიალებელი პროდუქტები </t>
  </si>
  <si>
    <t xml:space="preserve">ბუნებრივი წყალი </t>
  </si>
  <si>
    <t xml:space="preserve">სხვადასხვა ზოგადი და სპეციალური დანიშნულების მანქანა-დანადგარები </t>
  </si>
  <si>
    <t>სამშენებლო მასალები და დამხმარე სამშენებლო მასალები</t>
  </si>
  <si>
    <t xml:space="preserve">სტრუქტურული მასალები </t>
  </si>
  <si>
    <t xml:space="preserve">კაბელი, მავთული და მათთან დაკავშირებული მასალები </t>
  </si>
  <si>
    <t>სხვადასხვა ქარხნული წარმოების მასალა და მათთან დაკავშირებული საგნები</t>
  </si>
  <si>
    <t xml:space="preserve">ხელსაწყოები, საკეტები, გასაღებები, ანჯამები, დამჭერები, ჭაჯვები და ზამბარები/რესორები </t>
  </si>
  <si>
    <t xml:space="preserve">საღებავები, ლაქები და მასტიკები </t>
  </si>
  <si>
    <t xml:space="preserve">შენობის დასრულების სამუშაოები </t>
  </si>
  <si>
    <t xml:space="preserve">ქსელის, ინტერნეტისა და ინტრანეტის პროგრამული პაკეტი </t>
  </si>
  <si>
    <t>დოკუმენტების, გრაფიკული გამოსახულებების შექმნის, გამოსახულების დამუშავების, დაგეგმვისა და წარმადობის გაზრდის პროგრამული პაკეტები</t>
  </si>
  <si>
    <t xml:space="preserve">საქმიანი გარიგებებისა და პირადი ბიზნესის წარმართვის პროგრამული პაკეტები </t>
  </si>
  <si>
    <t xml:space="preserve">საკომუნიკაციო და მულტიმედიის პროგრამული პაკეტები </t>
  </si>
  <si>
    <r>
      <rPr>
        <b/>
        <sz val="11"/>
        <rFont val="Sylfaen"/>
        <family val="1"/>
      </rPr>
      <t>ნორმატიული აქტით დადგენილი გადასახდელები</t>
    </r>
    <r>
      <rPr>
        <sz val="11"/>
        <rFont val="Sylfaen"/>
        <family val="1"/>
      </rPr>
      <t xml:space="preserve"> -სახელმწიფო შესყიდვების შესახებ საქ. კანონის მე-10¹მუხლის მე-3 პუნქტის "ზ" ქვეპუნქტი</t>
    </r>
  </si>
  <si>
    <t xml:space="preserve">პროგრამული პაკეტების უტილიტები/მომსახურე პროგრამები </t>
  </si>
  <si>
    <t>საინფორმაციო სისტემები და სერვერები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</si>
  <si>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</si>
  <si>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r>
      <rPr>
        <b/>
        <sz val="11"/>
        <rFont val="Sylfaen"/>
        <family val="1"/>
      </rPr>
      <t>განსაზღვრული წლოვანების ავტოსატრანსპორტო საშუალებები</t>
    </r>
    <r>
      <rPr>
        <sz val="11"/>
        <rFont val="Sylfaen"/>
        <family val="1"/>
      </rPr>
      <t xml:space="preserve"> - 
სახელმწიფო შესყიდვების შესახებ საქ. კანონის 10¹ მუხლის მე-3 პუნქტის "თ" ქვეპუნქტი,  პრეის.</t>
    </r>
  </si>
  <si>
    <t>პრეის.</t>
  </si>
  <si>
    <t xml:space="preserve">პერსონალური კომპიუტერების, საოფისე აპარატურის, სატელეკომუნიკაციო და აუდიო-ვიზუალური მოწყობილობების შეკეთება, ტექნიკური მომსახურება და მათთან დაკავშირებული მომსახურებები </t>
  </si>
  <si>
    <t>სამედიცინო და ზუსტი საზომი აპარატურის  შეკეთება და ტექნიკური მომსახურება</t>
  </si>
  <si>
    <t xml:space="preserve">შენობის მოწყობილობების შეკეთება და ტექნიკური მომსახურება </t>
  </si>
  <si>
    <t xml:space="preserve">სხვადასხვა შესაკეთებელი სამუშაოები და ტექნიკური მომსახურებები </t>
  </si>
  <si>
    <t xml:space="preserve">რესტორნებისა და საზოგადოებრივი კვების საწარმოების მომსახურებები </t>
  </si>
  <si>
    <t xml:space="preserve">საავტომობილო ტრანსპორტის მომსახურებები </t>
  </si>
  <si>
    <t>ტვირთის გადაზიდვისა და შენახვის მომსახურებები</t>
  </si>
  <si>
    <t xml:space="preserve">სახმელეთო, წყლისა და საჰაერო ტრანსპორტის დამხმარე მომსახურებები </t>
  </si>
  <si>
    <t xml:space="preserve">საფოსტო და საკურიერო მომსახურებები </t>
  </si>
  <si>
    <r>
      <rPr>
        <b/>
        <sz val="11"/>
        <rFont val="Sylfaen"/>
        <family val="1"/>
      </rPr>
      <t>ექსკლუზივი</t>
    </r>
    <r>
      <rPr>
        <sz val="11"/>
        <rFont val="Sylfaen"/>
        <family val="1"/>
      </rPr>
      <t xml:space="preserve"> - 
სახელმწიფო შესყიდვების შესახებ საქ. კანონის მე-10¹ მუხლის მე-3 პუნქტის "ა" ქვეპუნქტი</t>
    </r>
  </si>
  <si>
    <t xml:space="preserve">სატელეკომუნიკაციო მომსახურებები </t>
  </si>
  <si>
    <t xml:space="preserve">სადაზღვევო და საპენსიო მომსახურებები </t>
  </si>
  <si>
    <r>
      <t>ტექნიკური შემოწმება</t>
    </r>
    <r>
      <rPr>
        <sz val="11"/>
        <rFont val="AcadNusx"/>
      </rPr>
      <t xml:space="preserve">, </t>
    </r>
    <r>
      <rPr>
        <sz val="11"/>
        <rFont val="Sylfaen"/>
        <family val="1"/>
      </rPr>
      <t xml:space="preserve">ანალიზი და საკონსულტაციო მომსახურებები </t>
    </r>
  </si>
  <si>
    <r>
      <rPr>
        <b/>
        <sz val="11"/>
        <rFont val="Sylfaen"/>
        <family val="1"/>
      </rPr>
      <t>ნორმატიული აქტით დადგენილი გადასახდელები -</t>
    </r>
    <r>
      <rPr>
        <sz val="11"/>
        <rFont val="Sylfaen"/>
        <family val="1"/>
      </rPr>
      <t xml:space="preserve"> სახელმწიფო შესყიდვების შესახებ საქ. კანონის მე-10¹მუხლის მე-3 პუნქტის "ზ" ქვეპუნქტი</t>
    </r>
  </si>
  <si>
    <r>
      <rPr>
        <b/>
        <sz val="11"/>
        <rFont val="Sylfaen"/>
        <family val="1"/>
      </rPr>
      <t xml:space="preserve">ზღვრების შესაბამისად- </t>
    </r>
    <r>
      <rPr>
        <sz val="11"/>
        <rFont val="Sylfaen"/>
        <family val="1"/>
      </rPr>
      <t xml:space="preserve">
სახელმწიფო შესყიდვების შესახებ საქ.კანონის მე-3 მუხლის პირველი პუნქტის „ს¹"</t>
    </r>
  </si>
  <si>
    <t xml:space="preserve">პროგრამები პროგრამული უზრუნველყოფისათვის და საკონსულტაციო მომსახურებები </t>
  </si>
  <si>
    <t xml:space="preserve">მონაცემთა ბაზების მომსახურება </t>
  </si>
  <si>
    <t xml:space="preserve">ინტერნეტ მომსახურებები </t>
  </si>
  <si>
    <r>
      <rPr>
        <b/>
        <sz val="11"/>
        <rFont val="Sylfaen"/>
        <family val="1"/>
      </rPr>
      <t xml:space="preserve">სახელმწიფოებრივი და საზოგადოებრივი მნიშვნელობის ღონისძიება </t>
    </r>
    <r>
      <rPr>
        <sz val="11"/>
        <rFont val="Sylfaen"/>
        <family val="1"/>
      </rPr>
      <t>- 
სახელმწიფო შესყიდვების შესახებ საქ. კანონის მე-10¹ მუხლის მე-3 პუნქტის "დ" ქვეპუნქტი</t>
    </r>
  </si>
  <si>
    <r>
      <rPr>
        <b/>
        <sz val="11"/>
        <rFont val="Sylfaen"/>
        <family val="1"/>
      </rPr>
      <t>ნორმატიული აქტით დადგენილი გადასახდელები</t>
    </r>
    <r>
      <rPr>
        <sz val="11"/>
        <rFont val="Sylfaen"/>
        <family val="1"/>
      </rPr>
      <t xml:space="preserve">  -სახელმწიფო შესყიდვების შესახებ საქ. კანონის მე-10¹მუხლის მე-3 პუნქტის "ზ" ქვეპუნქტი</t>
    </r>
  </si>
  <si>
    <t xml:space="preserve">ადმინისტრაციული მომსახურება </t>
  </si>
  <si>
    <r>
      <rPr>
        <b/>
        <sz val="11"/>
        <rFont val="Sylfaen"/>
        <family val="1"/>
      </rPr>
      <t xml:space="preserve">ნორმატიული აქტით დადგენილი გადასახდელები - </t>
    </r>
    <r>
      <rPr>
        <sz val="11"/>
        <rFont val="Sylfaen"/>
        <family val="1"/>
      </rPr>
      <t xml:space="preserve"> სახელმწიფო შესყიდვების შესახებ საქ. კანონის მე-10¹მუხლის მე-3 პუნქტის "ზ" ქვეპუნქტი</t>
    </r>
  </si>
  <si>
    <t>ოფისის მუშაობის უზრუნველყოფასთან დაკავშირებული მომსახურებები</t>
  </si>
  <si>
    <t>პერსონალის დაქირავებასთან დაკავშირებული მომსახურებები</t>
  </si>
  <si>
    <t xml:space="preserve">გამოძიებასთან და უსაფრთხოებასთან დაკავშირებული მომსახურებები </t>
  </si>
  <si>
    <t xml:space="preserve">ბეჭდვა და მასთან დაკავშირებული მომსახურებები </t>
  </si>
  <si>
    <t xml:space="preserve">სატრენინგო მომსახურებები </t>
  </si>
  <si>
    <r>
      <rPr>
        <b/>
        <sz val="11"/>
        <rFont val="Sylfaen"/>
        <family val="1"/>
      </rPr>
      <t xml:space="preserve">ზღვრების შესაბამისად-
</t>
    </r>
    <r>
      <rPr>
        <sz val="11"/>
        <rFont val="Sylfaen"/>
        <family val="1"/>
      </rPr>
      <t xml:space="preserve"> სახელმწიფო შესყიდვების შესახებ საქ.კანონის მე-3 მუხლის პირველი პუნქტის „ს¹"</t>
    </r>
  </si>
  <si>
    <t>დასუფთავება და სანიტარიული მომსახურება</t>
  </si>
  <si>
    <t xml:space="preserve">რადიო და სატელევიზიო მომსახურებები </t>
  </si>
  <si>
    <t xml:space="preserve">ახალი ამბების სააგენტოების მომსახურებები </t>
  </si>
  <si>
    <t xml:space="preserve">სხვადასხვა მომსახურებები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</si>
</sst>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ლარი&quot;_-;\-* #,##0.00\ &quot;ლარი&quot;_-;_-* &quot;-&quot;??\ &quot;ლარი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b/>
      <sz val="11"/>
      <name val="AcadNusx"/>
    </font>
    <font>
      <sz val="10"/>
      <name val="Arial"/>
      <family val="2"/>
    </font>
    <font>
      <b/>
      <sz val="11"/>
      <name val="Sylfaen"/>
      <family val="1"/>
    </font>
    <font>
      <sz val="11"/>
      <color theme="1"/>
      <name val="Calibri"/>
      <family val="2"/>
      <charset val="1"/>
      <scheme val="minor"/>
    </font>
    <font>
      <sz val="12"/>
      <name val="Sylfaen"/>
      <family val="1"/>
    </font>
    <font>
      <sz val="11"/>
      <name val="Sylfaen"/>
      <family val="1"/>
    </font>
    <font>
      <sz val="10"/>
      <name val="Arial"/>
      <family val="2"/>
      <charset val="204"/>
    </font>
    <font>
      <b/>
      <i/>
      <sz val="10"/>
      <name val="Sylfaen"/>
      <family val="1"/>
    </font>
    <font>
      <sz val="11"/>
      <name val="AcadNusx"/>
    </font>
    <font>
      <sz val="11"/>
      <name val="LitNusx"/>
      <family val="2"/>
    </font>
    <font>
      <b/>
      <sz val="11"/>
      <color indexed="1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5" fillId="0" borderId="2" xfId="3" applyFont="1" applyBorder="1"/>
    <xf numFmtId="0" fontId="3" fillId="0" borderId="2" xfId="2" applyFont="1" applyFill="1" applyBorder="1" applyAlignment="1">
      <alignment horizontal="center" vertical="center"/>
    </xf>
    <xf numFmtId="2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right" vertical="center"/>
    </xf>
    <xf numFmtId="0" fontId="5" fillId="4" borderId="6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 wrapText="1"/>
    </xf>
    <xf numFmtId="0" fontId="5" fillId="4" borderId="6" xfId="3" applyNumberFormat="1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0" fontId="8" fillId="3" borderId="3" xfId="2" applyNumberFormat="1" applyFont="1" applyFill="1" applyBorder="1" applyAlignment="1">
      <alignment horizontal="center" vertical="center"/>
    </xf>
    <xf numFmtId="49" fontId="8" fillId="3" borderId="3" xfId="2" applyNumberFormat="1" applyFont="1" applyFill="1" applyBorder="1" applyAlignment="1">
      <alignment horizontal="center" vertical="center"/>
    </xf>
    <xf numFmtId="0" fontId="8" fillId="3" borderId="3" xfId="3" applyNumberFormat="1" applyFont="1" applyFill="1" applyBorder="1" applyAlignment="1">
      <alignment horizontal="center" vertical="center" wrapText="1"/>
    </xf>
    <xf numFmtId="4" fontId="8" fillId="3" borderId="3" xfId="2" applyNumberFormat="1" applyFont="1" applyFill="1" applyBorder="1" applyAlignment="1">
      <alignment horizontal="center" vertical="center"/>
    </xf>
    <xf numFmtId="0" fontId="8" fillId="3" borderId="3" xfId="6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>
      <alignment horizontal="center" vertical="center" wrapText="1"/>
    </xf>
    <xf numFmtId="4" fontId="8" fillId="0" borderId="3" xfId="2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center" vertical="center" wrapText="1"/>
    </xf>
    <xf numFmtId="0" fontId="8" fillId="3" borderId="3" xfId="2" applyNumberFormat="1" applyFont="1" applyFill="1" applyBorder="1" applyAlignment="1">
      <alignment horizontal="center" vertical="center" wrapText="1"/>
    </xf>
    <xf numFmtId="4" fontId="8" fillId="3" borderId="3" xfId="2" applyNumberFormat="1" applyFont="1" applyFill="1" applyBorder="1" applyAlignment="1">
      <alignment horizontal="center" vertical="center" wrapText="1"/>
    </xf>
    <xf numFmtId="0" fontId="8" fillId="3" borderId="7" xfId="2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 wrapText="1"/>
    </xf>
    <xf numFmtId="4" fontId="8" fillId="3" borderId="7" xfId="2" applyNumberFormat="1" applyFont="1" applyFill="1" applyBorder="1" applyAlignment="1">
      <alignment horizontal="center" vertical="center"/>
    </xf>
    <xf numFmtId="0" fontId="8" fillId="3" borderId="7" xfId="2" applyNumberFormat="1" applyFont="1" applyFill="1" applyBorder="1" applyAlignment="1">
      <alignment horizontal="center" vertical="center" wrapText="1"/>
    </xf>
    <xf numFmtId="0" fontId="8" fillId="3" borderId="7" xfId="6" applyFont="1" applyFill="1" applyBorder="1" applyAlignment="1">
      <alignment horizontal="center" vertical="center" wrapText="1"/>
    </xf>
    <xf numFmtId="0" fontId="8" fillId="3" borderId="8" xfId="2" applyNumberFormat="1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center" vertical="center" wrapText="1"/>
    </xf>
    <xf numFmtId="4" fontId="8" fillId="3" borderId="8" xfId="2" applyNumberFormat="1" applyFont="1" applyFill="1" applyBorder="1" applyAlignment="1">
      <alignment horizontal="center" vertical="center"/>
    </xf>
    <xf numFmtId="0" fontId="8" fillId="3" borderId="8" xfId="2" applyNumberFormat="1" applyFont="1" applyFill="1" applyBorder="1" applyAlignment="1">
      <alignment horizontal="center" vertical="center" wrapText="1"/>
    </xf>
    <xf numFmtId="0" fontId="8" fillId="3" borderId="8" xfId="6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3" borderId="6" xfId="2" applyNumberFormat="1" applyFont="1" applyFill="1" applyBorder="1" applyAlignment="1">
      <alignment horizontal="center" vertical="center" wrapText="1"/>
    </xf>
    <xf numFmtId="0" fontId="8" fillId="3" borderId="6" xfId="6" applyFont="1" applyFill="1" applyBorder="1" applyAlignment="1">
      <alignment horizontal="center" vertical="center" wrapText="1"/>
    </xf>
    <xf numFmtId="43" fontId="13" fillId="5" borderId="8" xfId="1" applyFont="1" applyFill="1" applyBorder="1" applyAlignment="1">
      <alignment horizontal="center" vertical="center"/>
    </xf>
    <xf numFmtId="0" fontId="12" fillId="6" borderId="8" xfId="2" applyFont="1" applyFill="1" applyBorder="1" applyAlignment="1">
      <alignment vertical="center"/>
    </xf>
    <xf numFmtId="0" fontId="12" fillId="3" borderId="3" xfId="2" applyFont="1" applyFill="1" applyBorder="1" applyAlignment="1">
      <alignment horizontal="center" vertical="center" wrapText="1"/>
    </xf>
    <xf numFmtId="2" fontId="13" fillId="5" borderId="5" xfId="7" applyNumberFormat="1" applyFont="1" applyFill="1" applyBorder="1" applyAlignment="1">
      <alignment horizontal="center" vertical="top"/>
    </xf>
    <xf numFmtId="2" fontId="13" fillId="5" borderId="9" xfId="7" applyNumberFormat="1" applyFont="1" applyFill="1" applyBorder="1" applyAlignment="1">
      <alignment horizontal="center" vertical="top"/>
    </xf>
    <xf numFmtId="0" fontId="5" fillId="2" borderId="3" xfId="2" applyNumberFormat="1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5" fillId="3" borderId="3" xfId="2" applyNumberFormat="1" applyFont="1" applyFill="1" applyBorder="1" applyAlignment="1">
      <alignment horizontal="left" vertical="center" wrapText="1"/>
    </xf>
    <xf numFmtId="3" fontId="8" fillId="3" borderId="3" xfId="2" applyNumberFormat="1" applyFont="1" applyFill="1" applyBorder="1" applyAlignment="1">
      <alignment horizontal="left" vertical="center" wrapText="1"/>
    </xf>
    <xf numFmtId="0" fontId="8" fillId="3" borderId="4" xfId="2" applyNumberFormat="1" applyFont="1" applyFill="1" applyBorder="1" applyAlignment="1">
      <alignment horizontal="left" vertical="center" wrapText="1"/>
    </xf>
    <xf numFmtId="0" fontId="8" fillId="3" borderId="5" xfId="2" applyNumberFormat="1" applyFont="1" applyFill="1" applyBorder="1" applyAlignment="1">
      <alignment horizontal="left" vertical="center" wrapText="1"/>
    </xf>
    <xf numFmtId="164" fontId="10" fillId="3" borderId="3" xfId="5" applyNumberFormat="1" applyFont="1" applyFill="1" applyBorder="1" applyAlignment="1">
      <alignment horizontal="center" vertical="center"/>
    </xf>
  </cellXfs>
  <cellStyles count="8">
    <cellStyle name="Comma" xfId="1" builtinId="3"/>
    <cellStyle name="Normal" xfId="0" builtinId="0"/>
    <cellStyle name="Normal 13 2" xfId="3"/>
    <cellStyle name="Normal 4" xfId="4"/>
    <cellStyle name="Normal 4 2" xfId="6"/>
    <cellStyle name="Normal_1234567" xfId="7"/>
    <cellStyle name="Normal_2008 wlis saxelmwifo Sesyidvebis gegma 2" xfId="2"/>
    <cellStyle name="Normal_Sheet1" xfId="5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zoomScaleNormal="100" workbookViewId="0">
      <selection activeCell="G118" sqref="G118"/>
    </sheetView>
  </sheetViews>
  <sheetFormatPr defaultRowHeight="15"/>
  <cols>
    <col min="2" max="2" width="18.85546875" customWidth="1"/>
    <col min="3" max="3" width="17" customWidth="1"/>
    <col min="4" max="4" width="46.7109375" customWidth="1"/>
    <col min="5" max="5" width="22.42578125" customWidth="1"/>
    <col min="6" max="6" width="24" customWidth="1"/>
    <col min="7" max="7" width="34.7109375" customWidth="1"/>
    <col min="8" max="8" width="18.85546875" customWidth="1"/>
    <col min="9" max="9" width="41.7109375" customWidth="1"/>
  </cols>
  <sheetData>
    <row r="1" spans="1:9" ht="15.75">
      <c r="A1" s="1"/>
      <c r="B1" s="2"/>
      <c r="C1" s="3"/>
      <c r="D1" s="4"/>
      <c r="E1" s="5"/>
      <c r="F1" s="2"/>
      <c r="G1" s="2"/>
      <c r="H1" s="2"/>
      <c r="I1" s="6" t="s">
        <v>0</v>
      </c>
    </row>
    <row r="2" spans="1:9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8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4" spans="1:9" ht="18">
      <c r="A4" s="48" t="s">
        <v>3</v>
      </c>
      <c r="B4" s="48"/>
      <c r="C4" s="48"/>
      <c r="D4" s="48"/>
      <c r="E4" s="48"/>
      <c r="F4" s="48"/>
      <c r="G4" s="48"/>
      <c r="H4" s="48"/>
      <c r="I4" s="48"/>
    </row>
    <row r="5" spans="1:9">
      <c r="A5" s="49" t="s">
        <v>4</v>
      </c>
      <c r="B5" s="49"/>
      <c r="C5" s="49"/>
      <c r="D5" s="49"/>
      <c r="E5" s="49"/>
      <c r="F5" s="49"/>
      <c r="G5" s="49"/>
      <c r="H5" s="49"/>
      <c r="I5" s="49"/>
    </row>
    <row r="6" spans="1:9">
      <c r="A6" s="50" t="s">
        <v>5</v>
      </c>
      <c r="B6" s="50"/>
      <c r="C6" s="50"/>
      <c r="D6" s="50"/>
      <c r="E6" s="50"/>
      <c r="F6" s="50"/>
      <c r="G6" s="50"/>
      <c r="H6" s="50"/>
      <c r="I6" s="50"/>
    </row>
    <row r="7" spans="1:9">
      <c r="A7" s="51" t="s">
        <v>6</v>
      </c>
      <c r="B7" s="52"/>
      <c r="C7" s="52"/>
      <c r="D7" s="52"/>
      <c r="E7" s="52"/>
      <c r="F7" s="53">
        <f>E116</f>
        <v>4386375</v>
      </c>
      <c r="G7" s="53"/>
      <c r="H7" s="53"/>
      <c r="I7" s="53"/>
    </row>
    <row r="8" spans="1:9" ht="63">
      <c r="A8" s="7" t="s">
        <v>7</v>
      </c>
      <c r="B8" s="8" t="s">
        <v>8</v>
      </c>
      <c r="C8" s="8" t="s">
        <v>9</v>
      </c>
      <c r="D8" s="9" t="s">
        <v>10</v>
      </c>
      <c r="E8" s="8" t="s">
        <v>11</v>
      </c>
      <c r="F8" s="10" t="s">
        <v>12</v>
      </c>
      <c r="G8" s="10" t="s">
        <v>13</v>
      </c>
      <c r="H8" s="10" t="s">
        <v>14</v>
      </c>
      <c r="I8" s="11" t="s">
        <v>15</v>
      </c>
    </row>
    <row r="9" spans="1:9" ht="60">
      <c r="A9" s="12">
        <v>1</v>
      </c>
      <c r="B9" s="12" t="s">
        <v>16</v>
      </c>
      <c r="C9" s="13" t="s">
        <v>17</v>
      </c>
      <c r="D9" s="14" t="s">
        <v>18</v>
      </c>
      <c r="E9" s="15">
        <v>1000</v>
      </c>
      <c r="F9" s="16" t="s">
        <v>19</v>
      </c>
      <c r="G9" s="16"/>
      <c r="H9" s="16" t="s">
        <v>20</v>
      </c>
      <c r="I9" s="16" t="s">
        <v>21</v>
      </c>
    </row>
    <row r="10" spans="1:9" ht="60">
      <c r="A10" s="12">
        <v>2</v>
      </c>
      <c r="B10" s="12" t="s">
        <v>16</v>
      </c>
      <c r="C10" s="13" t="s">
        <v>17</v>
      </c>
      <c r="D10" s="14" t="s">
        <v>18</v>
      </c>
      <c r="E10" s="15">
        <f>2500-150-426</f>
        <v>1924</v>
      </c>
      <c r="F10" s="16" t="s">
        <v>19</v>
      </c>
      <c r="G10" s="16"/>
      <c r="H10" s="16" t="s">
        <v>20</v>
      </c>
      <c r="I10" s="16" t="s">
        <v>22</v>
      </c>
    </row>
    <row r="11" spans="1:9" ht="30">
      <c r="A11" s="12">
        <v>3</v>
      </c>
      <c r="B11" s="12" t="s">
        <v>16</v>
      </c>
      <c r="C11" s="13" t="s">
        <v>23</v>
      </c>
      <c r="D11" s="14" t="s">
        <v>24</v>
      </c>
      <c r="E11" s="15">
        <f>300000+13440</f>
        <v>313440</v>
      </c>
      <c r="F11" s="16" t="s">
        <v>25</v>
      </c>
      <c r="G11" s="16"/>
      <c r="H11" s="16" t="s">
        <v>20</v>
      </c>
      <c r="I11" s="16"/>
    </row>
    <row r="12" spans="1:9" ht="30">
      <c r="A12" s="12">
        <v>4</v>
      </c>
      <c r="B12" s="12" t="s">
        <v>16</v>
      </c>
      <c r="C12" s="13" t="s">
        <v>26</v>
      </c>
      <c r="D12" s="14" t="s">
        <v>27</v>
      </c>
      <c r="E12" s="15">
        <f>6500+110</f>
        <v>6610</v>
      </c>
      <c r="F12" s="16" t="s">
        <v>25</v>
      </c>
      <c r="G12" s="16"/>
      <c r="H12" s="16" t="s">
        <v>28</v>
      </c>
      <c r="I12" s="16"/>
    </row>
    <row r="13" spans="1:9" ht="60">
      <c r="A13" s="12">
        <v>5</v>
      </c>
      <c r="B13" s="12" t="s">
        <v>16</v>
      </c>
      <c r="C13" s="17">
        <v>14800000</v>
      </c>
      <c r="D13" s="18" t="s">
        <v>29</v>
      </c>
      <c r="E13" s="15">
        <v>850</v>
      </c>
      <c r="F13" s="16" t="s">
        <v>19</v>
      </c>
      <c r="G13" s="16"/>
      <c r="H13" s="16" t="s">
        <v>20</v>
      </c>
      <c r="I13" s="16" t="s">
        <v>30</v>
      </c>
    </row>
    <row r="14" spans="1:9" ht="60">
      <c r="A14" s="12">
        <v>6</v>
      </c>
      <c r="B14" s="12" t="s">
        <v>16</v>
      </c>
      <c r="C14" s="17">
        <v>15500000</v>
      </c>
      <c r="D14" s="18" t="s">
        <v>31</v>
      </c>
      <c r="E14" s="15">
        <v>1000</v>
      </c>
      <c r="F14" s="16" t="s">
        <v>19</v>
      </c>
      <c r="G14" s="16"/>
      <c r="H14" s="16" t="s">
        <v>28</v>
      </c>
      <c r="I14" s="16" t="s">
        <v>30</v>
      </c>
    </row>
    <row r="15" spans="1:9" ht="60">
      <c r="A15" s="12">
        <v>7</v>
      </c>
      <c r="B15" s="12" t="s">
        <v>16</v>
      </c>
      <c r="C15" s="17">
        <v>15800000</v>
      </c>
      <c r="D15" s="18" t="s">
        <v>32</v>
      </c>
      <c r="E15" s="15">
        <f>13000-2110</f>
        <v>10890</v>
      </c>
      <c r="F15" s="16" t="s">
        <v>19</v>
      </c>
      <c r="G15" s="16"/>
      <c r="H15" s="16" t="s">
        <v>28</v>
      </c>
      <c r="I15" s="16" t="s">
        <v>22</v>
      </c>
    </row>
    <row r="16" spans="1:9" ht="60">
      <c r="A16" s="12">
        <v>8</v>
      </c>
      <c r="B16" s="12" t="s">
        <v>16</v>
      </c>
      <c r="C16" s="17">
        <v>15900000</v>
      </c>
      <c r="D16" s="18" t="s">
        <v>33</v>
      </c>
      <c r="E16" s="15">
        <f>2000+2000</f>
        <v>4000</v>
      </c>
      <c r="F16" s="16" t="s">
        <v>19</v>
      </c>
      <c r="G16" s="16"/>
      <c r="H16" s="16" t="s">
        <v>28</v>
      </c>
      <c r="I16" s="16" t="s">
        <v>22</v>
      </c>
    </row>
    <row r="17" spans="1:9" ht="60">
      <c r="A17" s="12">
        <v>9</v>
      </c>
      <c r="B17" s="12" t="s">
        <v>16</v>
      </c>
      <c r="C17" s="17">
        <v>18100000</v>
      </c>
      <c r="D17" s="18" t="s">
        <v>34</v>
      </c>
      <c r="E17" s="15">
        <v>1000</v>
      </c>
      <c r="F17" s="16" t="s">
        <v>19</v>
      </c>
      <c r="G17" s="16"/>
      <c r="H17" s="16" t="s">
        <v>28</v>
      </c>
      <c r="I17" s="16" t="s">
        <v>30</v>
      </c>
    </row>
    <row r="18" spans="1:9" ht="60">
      <c r="A18" s="12">
        <v>10</v>
      </c>
      <c r="B18" s="12" t="s">
        <v>16</v>
      </c>
      <c r="C18" s="17">
        <v>18400000</v>
      </c>
      <c r="D18" s="18" t="s">
        <v>35</v>
      </c>
      <c r="E18" s="15">
        <v>150</v>
      </c>
      <c r="F18" s="16" t="s">
        <v>19</v>
      </c>
      <c r="G18" s="16"/>
      <c r="H18" s="16" t="s">
        <v>28</v>
      </c>
      <c r="I18" s="16" t="s">
        <v>30</v>
      </c>
    </row>
    <row r="19" spans="1:9" ht="60">
      <c r="A19" s="12">
        <v>11</v>
      </c>
      <c r="B19" s="12" t="s">
        <v>16</v>
      </c>
      <c r="C19" s="17">
        <v>18500000</v>
      </c>
      <c r="D19" s="18" t="s">
        <v>36</v>
      </c>
      <c r="E19" s="15">
        <v>5000</v>
      </c>
      <c r="F19" s="16" t="s">
        <v>19</v>
      </c>
      <c r="G19" s="16"/>
      <c r="H19" s="16" t="s">
        <v>28</v>
      </c>
      <c r="I19" s="16" t="s">
        <v>30</v>
      </c>
    </row>
    <row r="20" spans="1:9" ht="60">
      <c r="A20" s="12">
        <v>12</v>
      </c>
      <c r="B20" s="12" t="s">
        <v>16</v>
      </c>
      <c r="C20" s="17">
        <v>18500000</v>
      </c>
      <c r="D20" s="18" t="s">
        <v>36</v>
      </c>
      <c r="E20" s="15">
        <v>2000</v>
      </c>
      <c r="F20" s="16" t="s">
        <v>19</v>
      </c>
      <c r="G20" s="16"/>
      <c r="H20" s="16" t="s">
        <v>37</v>
      </c>
      <c r="I20" s="16" t="s">
        <v>22</v>
      </c>
    </row>
    <row r="21" spans="1:9" ht="60">
      <c r="A21" s="12">
        <v>13</v>
      </c>
      <c r="B21" s="12" t="s">
        <v>16</v>
      </c>
      <c r="C21" s="17">
        <v>18800000</v>
      </c>
      <c r="D21" s="19" t="s">
        <v>38</v>
      </c>
      <c r="E21" s="15">
        <v>1000</v>
      </c>
      <c r="F21" s="16" t="s">
        <v>19</v>
      </c>
      <c r="G21" s="16"/>
      <c r="H21" s="16" t="s">
        <v>37</v>
      </c>
      <c r="I21" s="16" t="s">
        <v>30</v>
      </c>
    </row>
    <row r="22" spans="1:9" ht="45">
      <c r="A22" s="12">
        <v>14</v>
      </c>
      <c r="B22" s="12" t="s">
        <v>16</v>
      </c>
      <c r="C22" s="17">
        <v>18900000</v>
      </c>
      <c r="D22" s="18" t="s">
        <v>39</v>
      </c>
      <c r="E22" s="15">
        <f>2000+7000</f>
        <v>9000</v>
      </c>
      <c r="F22" s="16" t="s">
        <v>40</v>
      </c>
      <c r="G22" s="16" t="s">
        <v>41</v>
      </c>
      <c r="H22" s="16" t="s">
        <v>42</v>
      </c>
      <c r="I22" s="16"/>
    </row>
    <row r="23" spans="1:9" ht="60">
      <c r="A23" s="12">
        <v>15</v>
      </c>
      <c r="B23" s="12" t="s">
        <v>16</v>
      </c>
      <c r="C23" s="17">
        <v>19200000</v>
      </c>
      <c r="D23" s="18" t="s">
        <v>43</v>
      </c>
      <c r="E23" s="15">
        <v>1000</v>
      </c>
      <c r="F23" s="16" t="s">
        <v>19</v>
      </c>
      <c r="G23" s="16"/>
      <c r="H23" s="16" t="s">
        <v>37</v>
      </c>
      <c r="I23" s="16" t="s">
        <v>30</v>
      </c>
    </row>
    <row r="24" spans="1:9" ht="60">
      <c r="A24" s="12">
        <v>16</v>
      </c>
      <c r="B24" s="12" t="s">
        <v>16</v>
      </c>
      <c r="C24" s="17">
        <v>19400000</v>
      </c>
      <c r="D24" s="18" t="s">
        <v>44</v>
      </c>
      <c r="E24" s="15">
        <v>500</v>
      </c>
      <c r="F24" s="16" t="s">
        <v>19</v>
      </c>
      <c r="G24" s="16"/>
      <c r="H24" s="16" t="s">
        <v>37</v>
      </c>
      <c r="I24" s="16" t="s">
        <v>30</v>
      </c>
    </row>
    <row r="25" spans="1:9" ht="60">
      <c r="A25" s="12">
        <v>17</v>
      </c>
      <c r="B25" s="12" t="s">
        <v>16</v>
      </c>
      <c r="C25" s="17">
        <v>19600000</v>
      </c>
      <c r="D25" s="18" t="s">
        <v>45</v>
      </c>
      <c r="E25" s="15">
        <v>2000</v>
      </c>
      <c r="F25" s="16" t="s">
        <v>19</v>
      </c>
      <c r="G25" s="16"/>
      <c r="H25" s="16" t="s">
        <v>37</v>
      </c>
      <c r="I25" s="16" t="s">
        <v>30</v>
      </c>
    </row>
    <row r="26" spans="1:9" ht="60">
      <c r="A26" s="12">
        <v>18</v>
      </c>
      <c r="B26" s="12" t="s">
        <v>16</v>
      </c>
      <c r="C26" s="17">
        <v>22100000</v>
      </c>
      <c r="D26" s="18" t="s">
        <v>46</v>
      </c>
      <c r="E26" s="15">
        <v>7000</v>
      </c>
      <c r="F26" s="16" t="s">
        <v>19</v>
      </c>
      <c r="G26" s="16"/>
      <c r="H26" s="16" t="s">
        <v>37</v>
      </c>
      <c r="I26" s="16" t="s">
        <v>30</v>
      </c>
    </row>
    <row r="27" spans="1:9" ht="60">
      <c r="A27" s="12">
        <v>19</v>
      </c>
      <c r="B27" s="12" t="s">
        <v>16</v>
      </c>
      <c r="C27" s="17">
        <v>22200000</v>
      </c>
      <c r="D27" s="14" t="s">
        <v>47</v>
      </c>
      <c r="E27" s="15">
        <v>9500</v>
      </c>
      <c r="F27" s="16" t="s">
        <v>19</v>
      </c>
      <c r="G27" s="16"/>
      <c r="H27" s="16" t="s">
        <v>37</v>
      </c>
      <c r="I27" s="16" t="s">
        <v>30</v>
      </c>
    </row>
    <row r="28" spans="1:9" ht="60">
      <c r="A28" s="12">
        <v>20</v>
      </c>
      <c r="B28" s="12" t="s">
        <v>16</v>
      </c>
      <c r="C28" s="17">
        <v>22300000</v>
      </c>
      <c r="D28" s="18" t="s">
        <v>48</v>
      </c>
      <c r="E28" s="15">
        <v>500</v>
      </c>
      <c r="F28" s="16" t="s">
        <v>19</v>
      </c>
      <c r="G28" s="16"/>
      <c r="H28" s="16" t="s">
        <v>37</v>
      </c>
      <c r="I28" s="16" t="s">
        <v>30</v>
      </c>
    </row>
    <row r="29" spans="1:9" ht="60">
      <c r="A29" s="12">
        <v>21</v>
      </c>
      <c r="B29" s="12" t="s">
        <v>16</v>
      </c>
      <c r="C29" s="17">
        <v>22400000</v>
      </c>
      <c r="D29" s="14" t="s">
        <v>49</v>
      </c>
      <c r="E29" s="15">
        <f>154000+12825</f>
        <v>166825</v>
      </c>
      <c r="F29" s="16" t="s">
        <v>40</v>
      </c>
      <c r="G29" s="16" t="s">
        <v>50</v>
      </c>
      <c r="H29" s="16" t="s">
        <v>51</v>
      </c>
      <c r="I29" s="16"/>
    </row>
    <row r="30" spans="1:9" ht="90">
      <c r="A30" s="12">
        <v>22</v>
      </c>
      <c r="B30" s="12" t="s">
        <v>16</v>
      </c>
      <c r="C30" s="17">
        <v>22400000</v>
      </c>
      <c r="D30" s="14" t="s">
        <v>49</v>
      </c>
      <c r="E30" s="15">
        <v>55000</v>
      </c>
      <c r="F30" s="16" t="s">
        <v>19</v>
      </c>
      <c r="G30" s="16"/>
      <c r="H30" s="16" t="s">
        <v>51</v>
      </c>
      <c r="I30" s="16" t="s">
        <v>52</v>
      </c>
    </row>
    <row r="31" spans="1:9" ht="60">
      <c r="A31" s="12">
        <v>23</v>
      </c>
      <c r="B31" s="12" t="s">
        <v>16</v>
      </c>
      <c r="C31" s="17">
        <v>22800000</v>
      </c>
      <c r="D31" s="14" t="s">
        <v>53</v>
      </c>
      <c r="E31" s="15">
        <f>3000+7400</f>
        <v>10400</v>
      </c>
      <c r="F31" s="16" t="s">
        <v>40</v>
      </c>
      <c r="G31" s="16" t="s">
        <v>41</v>
      </c>
      <c r="H31" s="16" t="s">
        <v>54</v>
      </c>
      <c r="I31" s="16"/>
    </row>
    <row r="32" spans="1:9" ht="60">
      <c r="A32" s="12">
        <v>24</v>
      </c>
      <c r="B32" s="12" t="s">
        <v>16</v>
      </c>
      <c r="C32" s="17">
        <v>22900000</v>
      </c>
      <c r="D32" s="14" t="s">
        <v>55</v>
      </c>
      <c r="E32" s="15">
        <v>4000</v>
      </c>
      <c r="F32" s="16" t="s">
        <v>19</v>
      </c>
      <c r="G32" s="16"/>
      <c r="H32" s="16" t="s">
        <v>37</v>
      </c>
      <c r="I32" s="16" t="s">
        <v>30</v>
      </c>
    </row>
    <row r="33" spans="1:9" ht="60">
      <c r="A33" s="12">
        <v>25</v>
      </c>
      <c r="B33" s="12" t="s">
        <v>16</v>
      </c>
      <c r="C33" s="17">
        <v>24900000</v>
      </c>
      <c r="D33" s="14" t="s">
        <v>56</v>
      </c>
      <c r="E33" s="15">
        <v>3000</v>
      </c>
      <c r="F33" s="16" t="s">
        <v>19</v>
      </c>
      <c r="G33" s="16"/>
      <c r="H33" s="16" t="s">
        <v>37</v>
      </c>
      <c r="I33" s="16" t="s">
        <v>30</v>
      </c>
    </row>
    <row r="34" spans="1:9" ht="45">
      <c r="A34" s="12">
        <v>26</v>
      </c>
      <c r="B34" s="20" t="s">
        <v>16</v>
      </c>
      <c r="C34" s="21">
        <v>30100000</v>
      </c>
      <c r="D34" s="22" t="s">
        <v>57</v>
      </c>
      <c r="E34" s="23">
        <f>90000-63570</f>
        <v>26430</v>
      </c>
      <c r="F34" s="24" t="s">
        <v>40</v>
      </c>
      <c r="G34" s="24" t="s">
        <v>41</v>
      </c>
      <c r="H34" s="24" t="s">
        <v>51</v>
      </c>
      <c r="I34" s="24"/>
    </row>
    <row r="35" spans="1:9" ht="30">
      <c r="A35" s="12">
        <v>27</v>
      </c>
      <c r="B35" s="12" t="s">
        <v>16</v>
      </c>
      <c r="C35" s="17">
        <v>30100000</v>
      </c>
      <c r="D35" s="14" t="s">
        <v>57</v>
      </c>
      <c r="E35" s="15">
        <f>50000+19250</f>
        <v>69250</v>
      </c>
      <c r="F35" s="16" t="s">
        <v>25</v>
      </c>
      <c r="G35" s="16"/>
      <c r="H35" s="16" t="s">
        <v>51</v>
      </c>
      <c r="I35" s="16"/>
    </row>
    <row r="36" spans="1:9" ht="60">
      <c r="A36" s="12">
        <v>28</v>
      </c>
      <c r="B36" s="12" t="s">
        <v>16</v>
      </c>
      <c r="C36" s="17">
        <v>30100000</v>
      </c>
      <c r="D36" s="14" t="s">
        <v>57</v>
      </c>
      <c r="E36" s="15">
        <v>2950</v>
      </c>
      <c r="F36" s="16" t="s">
        <v>19</v>
      </c>
      <c r="G36" s="16"/>
      <c r="H36" s="16" t="s">
        <v>58</v>
      </c>
      <c r="I36" s="25" t="s">
        <v>59</v>
      </c>
    </row>
    <row r="37" spans="1:9" ht="45">
      <c r="A37" s="12">
        <v>29</v>
      </c>
      <c r="B37" s="12" t="s">
        <v>16</v>
      </c>
      <c r="C37" s="17">
        <v>30200000</v>
      </c>
      <c r="D37" s="14" t="s">
        <v>60</v>
      </c>
      <c r="E37" s="15">
        <v>20000</v>
      </c>
      <c r="F37" s="26" t="s">
        <v>40</v>
      </c>
      <c r="G37" s="16" t="s">
        <v>41</v>
      </c>
      <c r="H37" s="16" t="s">
        <v>51</v>
      </c>
      <c r="I37" s="26"/>
    </row>
    <row r="38" spans="1:9" ht="30">
      <c r="A38" s="12">
        <v>30</v>
      </c>
      <c r="B38" s="12" t="s">
        <v>16</v>
      </c>
      <c r="C38" s="17">
        <v>30200000</v>
      </c>
      <c r="D38" s="14" t="s">
        <v>60</v>
      </c>
      <c r="E38" s="15">
        <f>120000+26500+798</f>
        <v>147298</v>
      </c>
      <c r="F38" s="16" t="s">
        <v>25</v>
      </c>
      <c r="G38" s="16"/>
      <c r="H38" s="16" t="s">
        <v>51</v>
      </c>
      <c r="I38" s="44"/>
    </row>
    <row r="39" spans="1:9" ht="60">
      <c r="A39" s="12">
        <v>31</v>
      </c>
      <c r="B39" s="12" t="s">
        <v>16</v>
      </c>
      <c r="C39" s="17">
        <v>31200000</v>
      </c>
      <c r="D39" s="14" t="s">
        <v>61</v>
      </c>
      <c r="E39" s="15">
        <f>3000+1500</f>
        <v>4500</v>
      </c>
      <c r="F39" s="26" t="s">
        <v>19</v>
      </c>
      <c r="G39" s="16"/>
      <c r="H39" s="16" t="s">
        <v>51</v>
      </c>
      <c r="I39" s="16" t="s">
        <v>30</v>
      </c>
    </row>
    <row r="40" spans="1:9" ht="60">
      <c r="A40" s="12">
        <v>32</v>
      </c>
      <c r="B40" s="12" t="s">
        <v>16</v>
      </c>
      <c r="C40" s="17">
        <v>31300000</v>
      </c>
      <c r="D40" s="14" t="s">
        <v>62</v>
      </c>
      <c r="E40" s="15">
        <v>2000</v>
      </c>
      <c r="F40" s="26" t="s">
        <v>19</v>
      </c>
      <c r="G40" s="16"/>
      <c r="H40" s="16" t="s">
        <v>51</v>
      </c>
      <c r="I40" s="16" t="s">
        <v>30</v>
      </c>
    </row>
    <row r="41" spans="1:9" ht="60">
      <c r="A41" s="12">
        <v>33</v>
      </c>
      <c r="B41" s="12" t="s">
        <v>16</v>
      </c>
      <c r="C41" s="17">
        <v>31400000</v>
      </c>
      <c r="D41" s="14" t="s">
        <v>63</v>
      </c>
      <c r="E41" s="15">
        <v>1500</v>
      </c>
      <c r="F41" s="26" t="s">
        <v>19</v>
      </c>
      <c r="G41" s="16"/>
      <c r="H41" s="16" t="s">
        <v>51</v>
      </c>
      <c r="I41" s="16" t="s">
        <v>30</v>
      </c>
    </row>
    <row r="42" spans="1:9" ht="30">
      <c r="A42" s="12">
        <v>34</v>
      </c>
      <c r="B42" s="12" t="s">
        <v>16</v>
      </c>
      <c r="C42" s="17">
        <v>31400000</v>
      </c>
      <c r="D42" s="14" t="s">
        <v>63</v>
      </c>
      <c r="E42" s="15">
        <v>5000</v>
      </c>
      <c r="F42" s="16" t="s">
        <v>25</v>
      </c>
      <c r="G42" s="16"/>
      <c r="H42" s="16" t="s">
        <v>51</v>
      </c>
      <c r="I42" s="16"/>
    </row>
    <row r="43" spans="1:9" ht="45">
      <c r="A43" s="12">
        <v>35</v>
      </c>
      <c r="B43" s="12" t="s">
        <v>16</v>
      </c>
      <c r="C43" s="17">
        <v>31500000</v>
      </c>
      <c r="D43" s="14" t="s">
        <v>64</v>
      </c>
      <c r="E43" s="15">
        <f>20000-8000-2000</f>
        <v>10000</v>
      </c>
      <c r="F43" s="16" t="s">
        <v>40</v>
      </c>
      <c r="G43" s="16" t="s">
        <v>41</v>
      </c>
      <c r="H43" s="16" t="s">
        <v>51</v>
      </c>
      <c r="I43" s="16"/>
    </row>
    <row r="44" spans="1:9" ht="60">
      <c r="A44" s="12">
        <v>36</v>
      </c>
      <c r="B44" s="12" t="s">
        <v>16</v>
      </c>
      <c r="C44" s="17">
        <v>31600000</v>
      </c>
      <c r="D44" s="14" t="s">
        <v>65</v>
      </c>
      <c r="E44" s="15">
        <v>2000</v>
      </c>
      <c r="F44" s="26" t="s">
        <v>19</v>
      </c>
      <c r="G44" s="16"/>
      <c r="H44" s="16" t="s">
        <v>51</v>
      </c>
      <c r="I44" s="16" t="s">
        <v>30</v>
      </c>
    </row>
    <row r="45" spans="1:9" ht="45">
      <c r="A45" s="12">
        <v>37</v>
      </c>
      <c r="B45" s="12" t="s">
        <v>16</v>
      </c>
      <c r="C45" s="17">
        <v>32300000</v>
      </c>
      <c r="D45" s="14" t="s">
        <v>66</v>
      </c>
      <c r="E45" s="15">
        <f>10000-798</f>
        <v>9202</v>
      </c>
      <c r="F45" s="16" t="s">
        <v>40</v>
      </c>
      <c r="G45" s="16" t="s">
        <v>41</v>
      </c>
      <c r="H45" s="16" t="s">
        <v>51</v>
      </c>
      <c r="I45" s="16"/>
    </row>
    <row r="46" spans="1:9" ht="45">
      <c r="A46" s="12">
        <v>38</v>
      </c>
      <c r="B46" s="12" t="s">
        <v>16</v>
      </c>
      <c r="C46" s="17">
        <v>32400000</v>
      </c>
      <c r="D46" s="14" t="s">
        <v>67</v>
      </c>
      <c r="E46" s="27">
        <f>73000-E47</f>
        <v>9940</v>
      </c>
      <c r="F46" s="16" t="s">
        <v>40</v>
      </c>
      <c r="G46" s="16" t="s">
        <v>50</v>
      </c>
      <c r="H46" s="16" t="s">
        <v>51</v>
      </c>
      <c r="I46" s="16"/>
    </row>
    <row r="47" spans="1:9" ht="45">
      <c r="A47" s="12">
        <v>39</v>
      </c>
      <c r="B47" s="12" t="s">
        <v>16</v>
      </c>
      <c r="C47" s="17">
        <v>32400001</v>
      </c>
      <c r="D47" s="14" t="s">
        <v>67</v>
      </c>
      <c r="E47" s="27">
        <v>63060</v>
      </c>
      <c r="F47" s="16" t="s">
        <v>40</v>
      </c>
      <c r="G47" s="16" t="s">
        <v>50</v>
      </c>
      <c r="H47" s="16" t="s">
        <v>58</v>
      </c>
      <c r="I47" s="16" t="s">
        <v>68</v>
      </c>
    </row>
    <row r="48" spans="1:9" ht="45">
      <c r="A48" s="12">
        <v>40</v>
      </c>
      <c r="B48" s="12" t="s">
        <v>16</v>
      </c>
      <c r="C48" s="17">
        <v>32400000</v>
      </c>
      <c r="D48" s="14" t="s">
        <v>67</v>
      </c>
      <c r="E48" s="27">
        <v>320</v>
      </c>
      <c r="F48" s="16" t="s">
        <v>19</v>
      </c>
      <c r="G48" s="16"/>
      <c r="H48" s="16" t="s">
        <v>51</v>
      </c>
      <c r="I48" s="25" t="s">
        <v>69</v>
      </c>
    </row>
    <row r="49" spans="1:9" ht="60">
      <c r="A49" s="12">
        <v>41</v>
      </c>
      <c r="B49" s="12" t="s">
        <v>16</v>
      </c>
      <c r="C49" s="17">
        <v>32500000</v>
      </c>
      <c r="D49" s="14" t="s">
        <v>70</v>
      </c>
      <c r="E49" s="15">
        <v>9900</v>
      </c>
      <c r="F49" s="16" t="s">
        <v>19</v>
      </c>
      <c r="G49" s="16"/>
      <c r="H49" s="16" t="s">
        <v>51</v>
      </c>
      <c r="I49" s="16" t="s">
        <v>30</v>
      </c>
    </row>
    <row r="50" spans="1:9" ht="45">
      <c r="A50" s="12">
        <v>42</v>
      </c>
      <c r="B50" s="12" t="s">
        <v>16</v>
      </c>
      <c r="C50" s="17">
        <v>33700000</v>
      </c>
      <c r="D50" s="14" t="s">
        <v>71</v>
      </c>
      <c r="E50" s="15">
        <f>15000+31625+5795</f>
        <v>52420</v>
      </c>
      <c r="F50" s="16" t="s">
        <v>40</v>
      </c>
      <c r="G50" s="16" t="s">
        <v>41</v>
      </c>
      <c r="H50" s="16" t="s">
        <v>51</v>
      </c>
      <c r="I50" s="16"/>
    </row>
    <row r="51" spans="1:9" ht="30">
      <c r="A51" s="12">
        <v>43</v>
      </c>
      <c r="B51" s="12" t="s">
        <v>16</v>
      </c>
      <c r="C51" s="17">
        <v>34300000</v>
      </c>
      <c r="D51" s="14" t="s">
        <v>72</v>
      </c>
      <c r="E51" s="15">
        <v>20000</v>
      </c>
      <c r="F51" s="16" t="s">
        <v>25</v>
      </c>
      <c r="G51" s="16"/>
      <c r="H51" s="16" t="s">
        <v>51</v>
      </c>
      <c r="I51" s="16"/>
    </row>
    <row r="52" spans="1:9" ht="60">
      <c r="A52" s="12">
        <v>44</v>
      </c>
      <c r="B52" s="12" t="s">
        <v>16</v>
      </c>
      <c r="C52" s="17">
        <v>34900000</v>
      </c>
      <c r="D52" s="14" t="s">
        <v>73</v>
      </c>
      <c r="E52" s="15">
        <v>3000</v>
      </c>
      <c r="F52" s="26" t="s">
        <v>19</v>
      </c>
      <c r="G52" s="16"/>
      <c r="H52" s="16" t="s">
        <v>51</v>
      </c>
      <c r="I52" s="16" t="s">
        <v>30</v>
      </c>
    </row>
    <row r="53" spans="1:9" ht="45">
      <c r="A53" s="12">
        <v>45</v>
      </c>
      <c r="B53" s="12" t="s">
        <v>16</v>
      </c>
      <c r="C53" s="17">
        <v>35800000</v>
      </c>
      <c r="D53" s="14" t="s">
        <v>74</v>
      </c>
      <c r="E53" s="15">
        <v>30000</v>
      </c>
      <c r="F53" s="16" t="s">
        <v>40</v>
      </c>
      <c r="G53" s="16" t="s">
        <v>41</v>
      </c>
      <c r="H53" s="16" t="s">
        <v>51</v>
      </c>
      <c r="I53" s="16"/>
    </row>
    <row r="54" spans="1:9" ht="60">
      <c r="A54" s="12">
        <v>46</v>
      </c>
      <c r="B54" s="12" t="s">
        <v>16</v>
      </c>
      <c r="C54" s="17">
        <v>38800000</v>
      </c>
      <c r="D54" s="14" t="s">
        <v>75</v>
      </c>
      <c r="E54" s="15">
        <v>500</v>
      </c>
      <c r="F54" s="26" t="s">
        <v>19</v>
      </c>
      <c r="G54" s="16"/>
      <c r="H54" s="16" t="s">
        <v>51</v>
      </c>
      <c r="I54" s="16" t="s">
        <v>30</v>
      </c>
    </row>
    <row r="55" spans="1:9" ht="45">
      <c r="A55" s="12">
        <v>47</v>
      </c>
      <c r="B55" s="12" t="s">
        <v>16</v>
      </c>
      <c r="C55" s="17">
        <v>39100000</v>
      </c>
      <c r="D55" s="14" t="s">
        <v>76</v>
      </c>
      <c r="E55" s="15">
        <v>10000</v>
      </c>
      <c r="F55" s="16" t="s">
        <v>40</v>
      </c>
      <c r="G55" s="16" t="s">
        <v>41</v>
      </c>
      <c r="H55" s="16" t="s">
        <v>51</v>
      </c>
      <c r="I55" s="26"/>
    </row>
    <row r="56" spans="1:9" ht="30">
      <c r="A56" s="12">
        <v>48</v>
      </c>
      <c r="B56" s="12" t="s">
        <v>16</v>
      </c>
      <c r="C56" s="17">
        <v>39100000</v>
      </c>
      <c r="D56" s="14" t="s">
        <v>76</v>
      </c>
      <c r="E56" s="15">
        <f>70000-42000</f>
        <v>28000</v>
      </c>
      <c r="F56" s="16" t="s">
        <v>25</v>
      </c>
      <c r="G56" s="16"/>
      <c r="H56" s="16" t="s">
        <v>51</v>
      </c>
      <c r="I56" s="16"/>
    </row>
    <row r="57" spans="1:9" ht="45">
      <c r="A57" s="12">
        <v>49</v>
      </c>
      <c r="B57" s="12" t="s">
        <v>16</v>
      </c>
      <c r="C57" s="17">
        <v>39200000</v>
      </c>
      <c r="D57" s="14" t="s">
        <v>77</v>
      </c>
      <c r="E57" s="15">
        <v>16000</v>
      </c>
      <c r="F57" s="16" t="s">
        <v>40</v>
      </c>
      <c r="G57" s="16" t="s">
        <v>41</v>
      </c>
      <c r="H57" s="16" t="s">
        <v>42</v>
      </c>
      <c r="I57" s="16"/>
    </row>
    <row r="58" spans="1:9" ht="60">
      <c r="A58" s="12">
        <v>50</v>
      </c>
      <c r="B58" s="12" t="s">
        <v>16</v>
      </c>
      <c r="C58" s="17">
        <v>39500000</v>
      </c>
      <c r="D58" s="14" t="s">
        <v>78</v>
      </c>
      <c r="E58" s="15">
        <v>5000</v>
      </c>
      <c r="F58" s="26" t="s">
        <v>19</v>
      </c>
      <c r="G58" s="16"/>
      <c r="H58" s="16" t="s">
        <v>37</v>
      </c>
      <c r="I58" s="16" t="s">
        <v>30</v>
      </c>
    </row>
    <row r="59" spans="1:9" ht="45">
      <c r="A59" s="12">
        <v>51</v>
      </c>
      <c r="B59" s="12" t="s">
        <v>16</v>
      </c>
      <c r="C59" s="17">
        <v>39700000</v>
      </c>
      <c r="D59" s="14" t="s">
        <v>79</v>
      </c>
      <c r="E59" s="15">
        <v>9000</v>
      </c>
      <c r="F59" s="16" t="s">
        <v>40</v>
      </c>
      <c r="G59" s="16" t="s">
        <v>41</v>
      </c>
      <c r="H59" s="16" t="s">
        <v>37</v>
      </c>
      <c r="I59" s="16"/>
    </row>
    <row r="60" spans="1:9" ht="60">
      <c r="A60" s="12">
        <v>52</v>
      </c>
      <c r="B60" s="12" t="s">
        <v>16</v>
      </c>
      <c r="C60" s="17">
        <v>39800000</v>
      </c>
      <c r="D60" s="14" t="s">
        <v>80</v>
      </c>
      <c r="E60" s="15">
        <f>8000-5000+426</f>
        <v>3426</v>
      </c>
      <c r="F60" s="26" t="s">
        <v>19</v>
      </c>
      <c r="G60" s="16"/>
      <c r="H60" s="16" t="s">
        <v>37</v>
      </c>
      <c r="I60" s="16" t="s">
        <v>30</v>
      </c>
    </row>
    <row r="61" spans="1:9" ht="45">
      <c r="A61" s="12">
        <v>53</v>
      </c>
      <c r="B61" s="12" t="s">
        <v>16</v>
      </c>
      <c r="C61" s="17">
        <v>41100000</v>
      </c>
      <c r="D61" s="14" t="s">
        <v>81</v>
      </c>
      <c r="E61" s="15">
        <v>26000</v>
      </c>
      <c r="F61" s="16" t="s">
        <v>40</v>
      </c>
      <c r="G61" s="16" t="s">
        <v>41</v>
      </c>
      <c r="H61" s="16" t="s">
        <v>37</v>
      </c>
      <c r="I61" s="16"/>
    </row>
    <row r="62" spans="1:9" ht="60">
      <c r="A62" s="12">
        <v>54</v>
      </c>
      <c r="B62" s="12" t="s">
        <v>16</v>
      </c>
      <c r="C62" s="17">
        <v>41100000</v>
      </c>
      <c r="D62" s="14" t="s">
        <v>81</v>
      </c>
      <c r="E62" s="15">
        <v>2450</v>
      </c>
      <c r="F62" s="26" t="s">
        <v>19</v>
      </c>
      <c r="G62" s="16"/>
      <c r="H62" s="16" t="s">
        <v>37</v>
      </c>
      <c r="I62" s="16" t="s">
        <v>22</v>
      </c>
    </row>
    <row r="63" spans="1:9" ht="60">
      <c r="A63" s="12">
        <v>55</v>
      </c>
      <c r="B63" s="12" t="s">
        <v>16</v>
      </c>
      <c r="C63" s="17">
        <v>42900000</v>
      </c>
      <c r="D63" s="14" t="s">
        <v>82</v>
      </c>
      <c r="E63" s="15">
        <f>2000+450+2000</f>
        <v>4450</v>
      </c>
      <c r="F63" s="26" t="s">
        <v>19</v>
      </c>
      <c r="G63" s="16"/>
      <c r="H63" s="16" t="s">
        <v>37</v>
      </c>
      <c r="I63" s="16" t="s">
        <v>30</v>
      </c>
    </row>
    <row r="64" spans="1:9" ht="30">
      <c r="A64" s="12">
        <v>56</v>
      </c>
      <c r="B64" s="12" t="s">
        <v>16</v>
      </c>
      <c r="C64" s="17">
        <v>42900000</v>
      </c>
      <c r="D64" s="14" t="s">
        <v>82</v>
      </c>
      <c r="E64" s="15">
        <v>5000</v>
      </c>
      <c r="F64" s="16" t="s">
        <v>25</v>
      </c>
      <c r="G64" s="16"/>
      <c r="H64" s="16" t="s">
        <v>37</v>
      </c>
      <c r="I64" s="16"/>
    </row>
    <row r="65" spans="1:9" ht="60">
      <c r="A65" s="12">
        <v>57</v>
      </c>
      <c r="B65" s="12" t="s">
        <v>16</v>
      </c>
      <c r="C65" s="17">
        <v>44100000</v>
      </c>
      <c r="D65" s="18" t="s">
        <v>83</v>
      </c>
      <c r="E65" s="15">
        <v>2000</v>
      </c>
      <c r="F65" s="26" t="s">
        <v>19</v>
      </c>
      <c r="G65" s="16"/>
      <c r="H65" s="16" t="s">
        <v>37</v>
      </c>
      <c r="I65" s="16" t="s">
        <v>30</v>
      </c>
    </row>
    <row r="66" spans="1:9" ht="60">
      <c r="A66" s="12">
        <v>58</v>
      </c>
      <c r="B66" s="12" t="s">
        <v>16</v>
      </c>
      <c r="C66" s="17">
        <v>44200000</v>
      </c>
      <c r="D66" s="18" t="s">
        <v>84</v>
      </c>
      <c r="E66" s="15">
        <v>1000</v>
      </c>
      <c r="F66" s="26" t="s">
        <v>19</v>
      </c>
      <c r="G66" s="16"/>
      <c r="H66" s="16" t="s">
        <v>37</v>
      </c>
      <c r="I66" s="16" t="s">
        <v>30</v>
      </c>
    </row>
    <row r="67" spans="1:9" ht="60">
      <c r="A67" s="12">
        <v>59</v>
      </c>
      <c r="B67" s="12" t="s">
        <v>16</v>
      </c>
      <c r="C67" s="17">
        <v>44300000</v>
      </c>
      <c r="D67" s="14" t="s">
        <v>85</v>
      </c>
      <c r="E67" s="15">
        <v>2000</v>
      </c>
      <c r="F67" s="26" t="s">
        <v>19</v>
      </c>
      <c r="G67" s="16"/>
      <c r="H67" s="16" t="s">
        <v>37</v>
      </c>
      <c r="I67" s="16" t="s">
        <v>30</v>
      </c>
    </row>
    <row r="68" spans="1:9" ht="60">
      <c r="A68" s="12">
        <v>60</v>
      </c>
      <c r="B68" s="12" t="s">
        <v>16</v>
      </c>
      <c r="C68" s="17">
        <v>44400000</v>
      </c>
      <c r="D68" s="14" t="s">
        <v>86</v>
      </c>
      <c r="E68" s="15">
        <f>535+110</f>
        <v>645</v>
      </c>
      <c r="F68" s="26" t="s">
        <v>19</v>
      </c>
      <c r="G68" s="16"/>
      <c r="H68" s="16" t="s">
        <v>37</v>
      </c>
      <c r="I68" s="16" t="s">
        <v>30</v>
      </c>
    </row>
    <row r="69" spans="1:9" ht="60">
      <c r="A69" s="12">
        <v>61</v>
      </c>
      <c r="B69" s="12" t="s">
        <v>16</v>
      </c>
      <c r="C69" s="17">
        <v>44500000</v>
      </c>
      <c r="D69" s="14" t="s">
        <v>87</v>
      </c>
      <c r="E69" s="15">
        <f>2000-535-320</f>
        <v>1145</v>
      </c>
      <c r="F69" s="26" t="s">
        <v>19</v>
      </c>
      <c r="G69" s="16"/>
      <c r="H69" s="16" t="s">
        <v>37</v>
      </c>
      <c r="I69" s="16" t="s">
        <v>30</v>
      </c>
    </row>
    <row r="70" spans="1:9" ht="60">
      <c r="A70" s="12">
        <v>62</v>
      </c>
      <c r="B70" s="12" t="s">
        <v>16</v>
      </c>
      <c r="C70" s="17">
        <v>44800000</v>
      </c>
      <c r="D70" s="14" t="s">
        <v>88</v>
      </c>
      <c r="E70" s="15">
        <v>1000</v>
      </c>
      <c r="F70" s="26" t="s">
        <v>19</v>
      </c>
      <c r="G70" s="16"/>
      <c r="H70" s="16" t="s">
        <v>37</v>
      </c>
      <c r="I70" s="16" t="s">
        <v>30</v>
      </c>
    </row>
    <row r="71" spans="1:9" ht="45">
      <c r="A71" s="12">
        <v>63</v>
      </c>
      <c r="B71" s="12" t="s">
        <v>16</v>
      </c>
      <c r="C71" s="17">
        <v>45400000</v>
      </c>
      <c r="D71" s="14" t="s">
        <v>89</v>
      </c>
      <c r="E71" s="15">
        <v>30000</v>
      </c>
      <c r="F71" s="16" t="s">
        <v>40</v>
      </c>
      <c r="G71" s="16" t="s">
        <v>41</v>
      </c>
      <c r="H71" s="16" t="s">
        <v>37</v>
      </c>
      <c r="I71" s="16"/>
    </row>
    <row r="72" spans="1:9" ht="45">
      <c r="A72" s="12">
        <v>64</v>
      </c>
      <c r="B72" s="20" t="s">
        <v>16</v>
      </c>
      <c r="C72" s="21">
        <v>48200000</v>
      </c>
      <c r="D72" s="22" t="s">
        <v>90</v>
      </c>
      <c r="E72" s="23">
        <f>10000+43000+85000+160000-18400-15000-4000-82200-13440-3060-12825-14325-19825-19250-80-600+63135</f>
        <v>158130</v>
      </c>
      <c r="F72" s="24" t="s">
        <v>40</v>
      </c>
      <c r="G72" s="24" t="s">
        <v>50</v>
      </c>
      <c r="H72" s="24" t="s">
        <v>37</v>
      </c>
      <c r="I72" s="24"/>
    </row>
    <row r="73" spans="1:9" ht="60">
      <c r="A73" s="12">
        <v>65</v>
      </c>
      <c r="B73" s="12" t="s">
        <v>16</v>
      </c>
      <c r="C73" s="17">
        <v>48300000</v>
      </c>
      <c r="D73" s="14" t="s">
        <v>91</v>
      </c>
      <c r="E73" s="15">
        <f>8325+6000</f>
        <v>14325</v>
      </c>
      <c r="F73" s="16" t="s">
        <v>40</v>
      </c>
      <c r="G73" s="16" t="s">
        <v>41</v>
      </c>
      <c r="H73" s="16" t="s">
        <v>37</v>
      </c>
      <c r="I73" s="16"/>
    </row>
    <row r="74" spans="1:9" ht="60">
      <c r="A74" s="12">
        <v>66</v>
      </c>
      <c r="B74" s="12" t="s">
        <v>16</v>
      </c>
      <c r="C74" s="17">
        <v>48400000</v>
      </c>
      <c r="D74" s="14" t="s">
        <v>92</v>
      </c>
      <c r="E74" s="15">
        <v>1500</v>
      </c>
      <c r="F74" s="26" t="s">
        <v>19</v>
      </c>
      <c r="G74" s="16"/>
      <c r="H74" s="16" t="s">
        <v>37</v>
      </c>
      <c r="I74" s="16" t="s">
        <v>30</v>
      </c>
    </row>
    <row r="75" spans="1:9" ht="60">
      <c r="A75" s="12">
        <v>67</v>
      </c>
      <c r="B75" s="12" t="s">
        <v>16</v>
      </c>
      <c r="C75" s="17">
        <v>48500000</v>
      </c>
      <c r="D75" s="14" t="s">
        <v>93</v>
      </c>
      <c r="E75" s="15">
        <f>110000+18400</f>
        <v>128400</v>
      </c>
      <c r="F75" s="26" t="s">
        <v>19</v>
      </c>
      <c r="G75" s="16"/>
      <c r="H75" s="16" t="s">
        <v>37</v>
      </c>
      <c r="I75" s="26" t="s">
        <v>94</v>
      </c>
    </row>
    <row r="76" spans="1:9" ht="60">
      <c r="A76" s="12">
        <v>68</v>
      </c>
      <c r="B76" s="12" t="s">
        <v>16</v>
      </c>
      <c r="C76" s="17">
        <v>48500000</v>
      </c>
      <c r="D76" s="14" t="s">
        <v>93</v>
      </c>
      <c r="E76" s="15">
        <v>3000</v>
      </c>
      <c r="F76" s="26" t="s">
        <v>19</v>
      </c>
      <c r="G76" s="16"/>
      <c r="H76" s="16" t="s">
        <v>37</v>
      </c>
      <c r="I76" s="16" t="s">
        <v>30</v>
      </c>
    </row>
    <row r="77" spans="1:9" ht="45">
      <c r="A77" s="12">
        <v>69</v>
      </c>
      <c r="B77" s="12" t="s">
        <v>16</v>
      </c>
      <c r="C77" s="17">
        <v>48700000</v>
      </c>
      <c r="D77" s="14" t="s">
        <v>95</v>
      </c>
      <c r="E77" s="15">
        <f>10000+53000</f>
        <v>63000</v>
      </c>
      <c r="F77" s="16" t="s">
        <v>40</v>
      </c>
      <c r="G77" s="16" t="s">
        <v>41</v>
      </c>
      <c r="H77" s="16" t="s">
        <v>37</v>
      </c>
      <c r="I77" s="16"/>
    </row>
    <row r="78" spans="1:9" ht="45">
      <c r="A78" s="12">
        <v>70</v>
      </c>
      <c r="B78" s="12" t="s">
        <v>16</v>
      </c>
      <c r="C78" s="17">
        <v>48800000</v>
      </c>
      <c r="D78" s="14" t="s">
        <v>96</v>
      </c>
      <c r="E78" s="27">
        <f>868375-26500</f>
        <v>841875</v>
      </c>
      <c r="F78" s="16" t="s">
        <v>40</v>
      </c>
      <c r="G78" s="16" t="s">
        <v>50</v>
      </c>
      <c r="H78" s="16" t="s">
        <v>37</v>
      </c>
      <c r="I78" s="16"/>
    </row>
    <row r="79" spans="1:9" ht="75">
      <c r="A79" s="12">
        <v>71</v>
      </c>
      <c r="B79" s="12" t="s">
        <v>16</v>
      </c>
      <c r="C79" s="17">
        <v>50100000</v>
      </c>
      <c r="D79" s="14" t="s">
        <v>97</v>
      </c>
      <c r="E79" s="15">
        <v>84000</v>
      </c>
      <c r="F79" s="26" t="s">
        <v>19</v>
      </c>
      <c r="G79" s="16"/>
      <c r="H79" s="16" t="s">
        <v>37</v>
      </c>
      <c r="I79" s="26" t="s">
        <v>98</v>
      </c>
    </row>
    <row r="80" spans="1:9" ht="60">
      <c r="A80" s="12">
        <v>72</v>
      </c>
      <c r="B80" s="12" t="s">
        <v>16</v>
      </c>
      <c r="C80" s="17">
        <v>50100000</v>
      </c>
      <c r="D80" s="14" t="s">
        <v>97</v>
      </c>
      <c r="E80" s="15">
        <v>90000</v>
      </c>
      <c r="F80" s="16" t="s">
        <v>40</v>
      </c>
      <c r="G80" s="16" t="s">
        <v>41</v>
      </c>
      <c r="H80" s="16" t="s">
        <v>37</v>
      </c>
      <c r="I80" s="16" t="s">
        <v>99</v>
      </c>
    </row>
    <row r="81" spans="1:9" ht="60">
      <c r="A81" s="12">
        <v>73</v>
      </c>
      <c r="B81" s="12" t="s">
        <v>16</v>
      </c>
      <c r="C81" s="17">
        <v>50100000</v>
      </c>
      <c r="D81" s="14" t="s">
        <v>97</v>
      </c>
      <c r="E81" s="15">
        <f>6000+2000</f>
        <v>8000</v>
      </c>
      <c r="F81" s="16" t="s">
        <v>25</v>
      </c>
      <c r="G81" s="16"/>
      <c r="H81" s="16" t="s">
        <v>37</v>
      </c>
      <c r="I81" s="16" t="s">
        <v>99</v>
      </c>
    </row>
    <row r="82" spans="1:9" ht="75">
      <c r="A82" s="12">
        <v>74</v>
      </c>
      <c r="B82" s="12" t="s">
        <v>16</v>
      </c>
      <c r="C82" s="17">
        <v>50300000</v>
      </c>
      <c r="D82" s="14" t="s">
        <v>100</v>
      </c>
      <c r="E82" s="15">
        <v>9500</v>
      </c>
      <c r="F82" s="26" t="s">
        <v>19</v>
      </c>
      <c r="G82" s="16"/>
      <c r="H82" s="16" t="s">
        <v>37</v>
      </c>
      <c r="I82" s="16" t="s">
        <v>30</v>
      </c>
    </row>
    <row r="83" spans="1:9" ht="60">
      <c r="A83" s="12">
        <v>75</v>
      </c>
      <c r="B83" s="12" t="s">
        <v>16</v>
      </c>
      <c r="C83" s="17">
        <v>50400000</v>
      </c>
      <c r="D83" s="14" t="s">
        <v>101</v>
      </c>
      <c r="E83" s="15">
        <v>6600</v>
      </c>
      <c r="F83" s="26" t="s">
        <v>19</v>
      </c>
      <c r="G83" s="16"/>
      <c r="H83" s="16" t="s">
        <v>37</v>
      </c>
      <c r="I83" s="16" t="s">
        <v>30</v>
      </c>
    </row>
    <row r="84" spans="1:9" ht="45">
      <c r="A84" s="12">
        <v>76</v>
      </c>
      <c r="B84" s="12" t="s">
        <v>16</v>
      </c>
      <c r="C84" s="17">
        <v>50700000</v>
      </c>
      <c r="D84" s="14" t="s">
        <v>102</v>
      </c>
      <c r="E84" s="15">
        <f>30000-15000</f>
        <v>15000</v>
      </c>
      <c r="F84" s="16" t="s">
        <v>40</v>
      </c>
      <c r="G84" s="16" t="s">
        <v>41</v>
      </c>
      <c r="H84" s="16" t="s">
        <v>37</v>
      </c>
      <c r="I84" s="16"/>
    </row>
    <row r="85" spans="1:9" ht="45">
      <c r="A85" s="12">
        <v>77</v>
      </c>
      <c r="B85" s="12" t="s">
        <v>16</v>
      </c>
      <c r="C85" s="17">
        <v>50700000</v>
      </c>
      <c r="D85" s="14" t="s">
        <v>102</v>
      </c>
      <c r="E85" s="15">
        <v>160000</v>
      </c>
      <c r="F85" s="16" t="s">
        <v>40</v>
      </c>
      <c r="G85" s="16" t="s">
        <v>50</v>
      </c>
      <c r="H85" s="16" t="s">
        <v>37</v>
      </c>
      <c r="I85" s="16" t="s">
        <v>99</v>
      </c>
    </row>
    <row r="86" spans="1:9" ht="60">
      <c r="A86" s="12">
        <v>78</v>
      </c>
      <c r="B86" s="12" t="s">
        <v>16</v>
      </c>
      <c r="C86" s="17">
        <v>50800000</v>
      </c>
      <c r="D86" s="18" t="s">
        <v>103</v>
      </c>
      <c r="E86" s="15">
        <v>2000</v>
      </c>
      <c r="F86" s="26" t="s">
        <v>19</v>
      </c>
      <c r="G86" s="16"/>
      <c r="H86" s="16" t="s">
        <v>37</v>
      </c>
      <c r="I86" s="16" t="s">
        <v>30</v>
      </c>
    </row>
    <row r="87" spans="1:9" ht="60">
      <c r="A87" s="12">
        <v>79</v>
      </c>
      <c r="B87" s="12" t="s">
        <v>16</v>
      </c>
      <c r="C87" s="17">
        <v>55300000</v>
      </c>
      <c r="D87" s="18" t="s">
        <v>104</v>
      </c>
      <c r="E87" s="15">
        <v>5000</v>
      </c>
      <c r="F87" s="26" t="s">
        <v>19</v>
      </c>
      <c r="G87" s="16"/>
      <c r="H87" s="16" t="s">
        <v>37</v>
      </c>
      <c r="I87" s="16" t="s">
        <v>22</v>
      </c>
    </row>
    <row r="88" spans="1:9" ht="60">
      <c r="A88" s="12">
        <v>80</v>
      </c>
      <c r="B88" s="12" t="s">
        <v>16</v>
      </c>
      <c r="C88" s="17">
        <v>60100000</v>
      </c>
      <c r="D88" s="18" t="s">
        <v>105</v>
      </c>
      <c r="E88" s="15">
        <v>1000</v>
      </c>
      <c r="F88" s="26" t="s">
        <v>19</v>
      </c>
      <c r="G88" s="16"/>
      <c r="H88" s="16" t="s">
        <v>37</v>
      </c>
      <c r="I88" s="16" t="s">
        <v>30</v>
      </c>
    </row>
    <row r="89" spans="1:9" ht="45">
      <c r="A89" s="12">
        <v>81</v>
      </c>
      <c r="B89" s="12" t="s">
        <v>16</v>
      </c>
      <c r="C89" s="17">
        <v>63100000</v>
      </c>
      <c r="D89" s="18" t="s">
        <v>106</v>
      </c>
      <c r="E89" s="15">
        <v>104000</v>
      </c>
      <c r="F89" s="26" t="s">
        <v>40</v>
      </c>
      <c r="G89" s="16" t="s">
        <v>41</v>
      </c>
      <c r="H89" s="16" t="s">
        <v>37</v>
      </c>
      <c r="I89" s="16"/>
    </row>
    <row r="90" spans="1:9" ht="60">
      <c r="A90" s="12">
        <v>82</v>
      </c>
      <c r="B90" s="12" t="s">
        <v>16</v>
      </c>
      <c r="C90" s="19">
        <v>63700000</v>
      </c>
      <c r="D90" s="14" t="s">
        <v>107</v>
      </c>
      <c r="E90" s="15">
        <v>3000</v>
      </c>
      <c r="F90" s="26" t="s">
        <v>19</v>
      </c>
      <c r="G90" s="16"/>
      <c r="H90" s="16" t="s">
        <v>37</v>
      </c>
      <c r="I90" s="26" t="s">
        <v>94</v>
      </c>
    </row>
    <row r="91" spans="1:9" ht="45">
      <c r="A91" s="12">
        <v>83</v>
      </c>
      <c r="B91" s="12" t="s">
        <v>16</v>
      </c>
      <c r="C91" s="17">
        <v>64100000</v>
      </c>
      <c r="D91" s="14" t="s">
        <v>108</v>
      </c>
      <c r="E91" s="15">
        <v>140000</v>
      </c>
      <c r="F91" s="16" t="s">
        <v>40</v>
      </c>
      <c r="G91" s="16" t="s">
        <v>50</v>
      </c>
      <c r="H91" s="16" t="s">
        <v>37</v>
      </c>
      <c r="I91" s="16"/>
    </row>
    <row r="92" spans="1:9" ht="60">
      <c r="A92" s="12">
        <v>84</v>
      </c>
      <c r="B92" s="12" t="s">
        <v>16</v>
      </c>
      <c r="C92" s="17">
        <v>64100000</v>
      </c>
      <c r="D92" s="14" t="s">
        <v>108</v>
      </c>
      <c r="E92" s="15">
        <v>15000</v>
      </c>
      <c r="F92" s="26" t="s">
        <v>19</v>
      </c>
      <c r="G92" s="16"/>
      <c r="H92" s="16" t="s">
        <v>37</v>
      </c>
      <c r="I92" s="26" t="s">
        <v>109</v>
      </c>
    </row>
    <row r="93" spans="1:9" ht="45">
      <c r="A93" s="12">
        <v>85</v>
      </c>
      <c r="B93" s="12" t="s">
        <v>16</v>
      </c>
      <c r="C93" s="17">
        <v>64200000</v>
      </c>
      <c r="D93" s="14" t="s">
        <v>110</v>
      </c>
      <c r="E93" s="15">
        <f>100000-15500</f>
        <v>84500</v>
      </c>
      <c r="F93" s="16" t="s">
        <v>40</v>
      </c>
      <c r="G93" s="16" t="s">
        <v>41</v>
      </c>
      <c r="H93" s="16" t="s">
        <v>37</v>
      </c>
      <c r="I93" s="16"/>
    </row>
    <row r="94" spans="1:9" ht="30">
      <c r="A94" s="12">
        <v>86</v>
      </c>
      <c r="B94" s="12" t="s">
        <v>16</v>
      </c>
      <c r="C94" s="17">
        <v>64200000</v>
      </c>
      <c r="D94" s="14" t="s">
        <v>110</v>
      </c>
      <c r="E94" s="15">
        <f>85000+15000</f>
        <v>100000</v>
      </c>
      <c r="F94" s="16" t="s">
        <v>25</v>
      </c>
      <c r="G94" s="16"/>
      <c r="H94" s="16" t="s">
        <v>37</v>
      </c>
      <c r="I94" s="16"/>
    </row>
    <row r="95" spans="1:9" ht="30">
      <c r="A95" s="12">
        <v>87</v>
      </c>
      <c r="B95" s="12" t="s">
        <v>16</v>
      </c>
      <c r="C95" s="17">
        <v>66500000</v>
      </c>
      <c r="D95" s="14" t="s">
        <v>111</v>
      </c>
      <c r="E95" s="15">
        <v>75000</v>
      </c>
      <c r="F95" s="16" t="s">
        <v>25</v>
      </c>
      <c r="G95" s="16"/>
      <c r="H95" s="16" t="s">
        <v>37</v>
      </c>
      <c r="I95" s="16"/>
    </row>
    <row r="96" spans="1:9" ht="60">
      <c r="A96" s="12">
        <v>88</v>
      </c>
      <c r="B96" s="28" t="s">
        <v>16</v>
      </c>
      <c r="C96" s="29">
        <v>71600000</v>
      </c>
      <c r="D96" s="30" t="s">
        <v>112</v>
      </c>
      <c r="E96" s="31">
        <v>3000</v>
      </c>
      <c r="F96" s="32" t="s">
        <v>19</v>
      </c>
      <c r="G96" s="33"/>
      <c r="H96" s="16" t="s">
        <v>37</v>
      </c>
      <c r="I96" s="32" t="s">
        <v>113</v>
      </c>
    </row>
    <row r="97" spans="1:9" ht="60">
      <c r="A97" s="12">
        <v>89</v>
      </c>
      <c r="B97" s="28" t="s">
        <v>16</v>
      </c>
      <c r="C97" s="29">
        <v>71600000</v>
      </c>
      <c r="D97" s="30" t="s">
        <v>112</v>
      </c>
      <c r="E97" s="31">
        <v>80</v>
      </c>
      <c r="F97" s="32" t="s">
        <v>19</v>
      </c>
      <c r="G97" s="33"/>
      <c r="H97" s="16" t="s">
        <v>37</v>
      </c>
      <c r="I97" s="32" t="s">
        <v>114</v>
      </c>
    </row>
    <row r="98" spans="1:9" ht="45">
      <c r="A98" s="12">
        <v>90</v>
      </c>
      <c r="B98" s="12" t="s">
        <v>16</v>
      </c>
      <c r="C98" s="17">
        <v>72200000</v>
      </c>
      <c r="D98" s="14" t="s">
        <v>115</v>
      </c>
      <c r="E98" s="15">
        <f>420000+39000-38760+29375+38760+19825</f>
        <v>508200</v>
      </c>
      <c r="F98" s="16" t="s">
        <v>40</v>
      </c>
      <c r="G98" s="16" t="s">
        <v>50</v>
      </c>
      <c r="H98" s="16" t="s">
        <v>37</v>
      </c>
      <c r="I98" s="16"/>
    </row>
    <row r="99" spans="1:9" ht="45">
      <c r="A99" s="12">
        <v>91</v>
      </c>
      <c r="B99" s="12" t="s">
        <v>16</v>
      </c>
      <c r="C99" s="17">
        <v>72200000</v>
      </c>
      <c r="D99" s="14" t="s">
        <v>115</v>
      </c>
      <c r="E99" s="15">
        <v>0</v>
      </c>
      <c r="F99" s="16" t="s">
        <v>40</v>
      </c>
      <c r="G99" s="16" t="s">
        <v>50</v>
      </c>
      <c r="H99" s="16" t="s">
        <v>37</v>
      </c>
      <c r="I99" s="25" t="s">
        <v>68</v>
      </c>
    </row>
    <row r="100" spans="1:9" ht="60">
      <c r="A100" s="12">
        <v>92</v>
      </c>
      <c r="B100" s="34" t="s">
        <v>16</v>
      </c>
      <c r="C100" s="34">
        <v>72300000</v>
      </c>
      <c r="D100" s="35" t="s">
        <v>116</v>
      </c>
      <c r="E100" s="36">
        <v>2000</v>
      </c>
      <c r="F100" s="37" t="s">
        <v>19</v>
      </c>
      <c r="G100" s="38"/>
      <c r="H100" s="16" t="s">
        <v>37</v>
      </c>
      <c r="I100" s="38" t="s">
        <v>30</v>
      </c>
    </row>
    <row r="101" spans="1:9" ht="60">
      <c r="A101" s="12">
        <v>93</v>
      </c>
      <c r="B101" s="12" t="s">
        <v>16</v>
      </c>
      <c r="C101" s="12">
        <v>72300000</v>
      </c>
      <c r="D101" s="18" t="s">
        <v>116</v>
      </c>
      <c r="E101" s="15">
        <v>32000</v>
      </c>
      <c r="F101" s="26" t="s">
        <v>19</v>
      </c>
      <c r="G101" s="16"/>
      <c r="H101" s="16" t="s">
        <v>37</v>
      </c>
      <c r="I101" s="26" t="s">
        <v>113</v>
      </c>
    </row>
    <row r="102" spans="1:9" ht="90">
      <c r="A102" s="12">
        <v>94</v>
      </c>
      <c r="B102" s="12" t="s">
        <v>16</v>
      </c>
      <c r="C102" s="12">
        <v>72400000</v>
      </c>
      <c r="D102" s="14" t="s">
        <v>117</v>
      </c>
      <c r="E102" s="15">
        <f>90000+82200+600</f>
        <v>172800</v>
      </c>
      <c r="F102" s="26" t="s">
        <v>19</v>
      </c>
      <c r="G102" s="16"/>
      <c r="H102" s="16" t="s">
        <v>37</v>
      </c>
      <c r="I102" s="26" t="s">
        <v>118</v>
      </c>
    </row>
    <row r="103" spans="1:9" ht="60">
      <c r="A103" s="12">
        <v>95</v>
      </c>
      <c r="B103" s="12" t="s">
        <v>16</v>
      </c>
      <c r="C103" s="12">
        <v>72400000</v>
      </c>
      <c r="D103" s="14" t="s">
        <v>117</v>
      </c>
      <c r="E103" s="15">
        <v>500</v>
      </c>
      <c r="F103" s="26" t="s">
        <v>19</v>
      </c>
      <c r="G103" s="16"/>
      <c r="H103" s="16" t="s">
        <v>37</v>
      </c>
      <c r="I103" s="16" t="s">
        <v>30</v>
      </c>
    </row>
    <row r="104" spans="1:9" ht="60">
      <c r="A104" s="12">
        <v>96</v>
      </c>
      <c r="B104" s="12" t="s">
        <v>16</v>
      </c>
      <c r="C104" s="12">
        <v>72400000</v>
      </c>
      <c r="D104" s="14" t="s">
        <v>117</v>
      </c>
      <c r="E104" s="15">
        <v>30000</v>
      </c>
      <c r="F104" s="26" t="s">
        <v>19</v>
      </c>
      <c r="G104" s="16"/>
      <c r="H104" s="16" t="s">
        <v>37</v>
      </c>
      <c r="I104" s="26" t="s">
        <v>119</v>
      </c>
    </row>
    <row r="105" spans="1:9" ht="60">
      <c r="A105" s="12">
        <v>97</v>
      </c>
      <c r="B105" s="12" t="s">
        <v>16</v>
      </c>
      <c r="C105" s="12">
        <v>75100000</v>
      </c>
      <c r="D105" s="18" t="s">
        <v>120</v>
      </c>
      <c r="E105" s="15">
        <v>5000</v>
      </c>
      <c r="F105" s="26" t="s">
        <v>19</v>
      </c>
      <c r="G105" s="16"/>
      <c r="H105" s="16" t="s">
        <v>37</v>
      </c>
      <c r="I105" s="26" t="s">
        <v>121</v>
      </c>
    </row>
    <row r="106" spans="1:9" ht="60">
      <c r="A106" s="12">
        <v>98</v>
      </c>
      <c r="B106" s="12" t="s">
        <v>16</v>
      </c>
      <c r="C106" s="17">
        <v>79500000</v>
      </c>
      <c r="D106" s="14" t="s">
        <v>122</v>
      </c>
      <c r="E106" s="15">
        <v>60000</v>
      </c>
      <c r="F106" s="16" t="s">
        <v>19</v>
      </c>
      <c r="G106" s="16"/>
      <c r="H106" s="16" t="s">
        <v>37</v>
      </c>
      <c r="I106" s="26" t="s">
        <v>94</v>
      </c>
    </row>
    <row r="107" spans="1:9" ht="60">
      <c r="A107" s="12">
        <v>99</v>
      </c>
      <c r="B107" s="20" t="s">
        <v>16</v>
      </c>
      <c r="C107" s="21">
        <v>79600000</v>
      </c>
      <c r="D107" s="22" t="s">
        <v>123</v>
      </c>
      <c r="E107" s="23">
        <v>435</v>
      </c>
      <c r="F107" s="24" t="s">
        <v>19</v>
      </c>
      <c r="G107" s="24"/>
      <c r="H107" s="24" t="s">
        <v>37</v>
      </c>
      <c r="I107" s="39" t="s">
        <v>94</v>
      </c>
    </row>
    <row r="108" spans="1:9" ht="60">
      <c r="A108" s="12">
        <v>100</v>
      </c>
      <c r="B108" s="12" t="s">
        <v>16</v>
      </c>
      <c r="C108" s="17">
        <v>79700000</v>
      </c>
      <c r="D108" s="14" t="s">
        <v>124</v>
      </c>
      <c r="E108" s="15">
        <v>3000</v>
      </c>
      <c r="F108" s="16" t="s">
        <v>19</v>
      </c>
      <c r="G108" s="16"/>
      <c r="H108" s="16" t="s">
        <v>37</v>
      </c>
      <c r="I108" s="16" t="s">
        <v>30</v>
      </c>
    </row>
    <row r="109" spans="1:9" ht="45">
      <c r="A109" s="12">
        <v>101</v>
      </c>
      <c r="B109" s="12" t="s">
        <v>16</v>
      </c>
      <c r="C109" s="17">
        <v>79800000</v>
      </c>
      <c r="D109" s="18" t="s">
        <v>125</v>
      </c>
      <c r="E109" s="15">
        <v>10000</v>
      </c>
      <c r="F109" s="16" t="s">
        <v>40</v>
      </c>
      <c r="G109" s="16" t="s">
        <v>41</v>
      </c>
      <c r="H109" s="16" t="s">
        <v>37</v>
      </c>
      <c r="I109" s="16"/>
    </row>
    <row r="110" spans="1:9" ht="60">
      <c r="A110" s="12">
        <v>102</v>
      </c>
      <c r="B110" s="12" t="s">
        <v>16</v>
      </c>
      <c r="C110" s="17">
        <v>80500000</v>
      </c>
      <c r="D110" s="18" t="s">
        <v>126</v>
      </c>
      <c r="E110" s="15">
        <v>9350</v>
      </c>
      <c r="F110" s="16" t="s">
        <v>19</v>
      </c>
      <c r="G110" s="16"/>
      <c r="H110" s="16" t="s">
        <v>37</v>
      </c>
      <c r="I110" s="16" t="s">
        <v>127</v>
      </c>
    </row>
    <row r="111" spans="1:9" ht="60">
      <c r="A111" s="12">
        <v>103</v>
      </c>
      <c r="B111" s="12" t="s">
        <v>16</v>
      </c>
      <c r="C111" s="17">
        <v>80500000</v>
      </c>
      <c r="D111" s="18" t="s">
        <v>126</v>
      </c>
      <c r="E111" s="15">
        <v>5000</v>
      </c>
      <c r="F111" s="16" t="s">
        <v>19</v>
      </c>
      <c r="G111" s="16"/>
      <c r="H111" s="16" t="s">
        <v>37</v>
      </c>
      <c r="I111" s="26" t="s">
        <v>94</v>
      </c>
    </row>
    <row r="112" spans="1:9" ht="45">
      <c r="A112" s="12">
        <v>104</v>
      </c>
      <c r="B112" s="12" t="s">
        <v>16</v>
      </c>
      <c r="C112" s="17">
        <v>90900000</v>
      </c>
      <c r="D112" s="18" t="s">
        <v>128</v>
      </c>
      <c r="E112" s="31">
        <f>22000-5795</f>
        <v>16205</v>
      </c>
      <c r="F112" s="40" t="s">
        <v>40</v>
      </c>
      <c r="G112" s="41" t="s">
        <v>41</v>
      </c>
      <c r="H112" s="16" t="s">
        <v>37</v>
      </c>
      <c r="I112" s="16"/>
    </row>
    <row r="113" spans="1:9" ht="60">
      <c r="A113" s="12">
        <v>105</v>
      </c>
      <c r="B113" s="12" t="s">
        <v>16</v>
      </c>
      <c r="C113" s="17">
        <v>92200000</v>
      </c>
      <c r="D113" s="14" t="s">
        <v>129</v>
      </c>
      <c r="E113" s="15">
        <v>9000</v>
      </c>
      <c r="F113" s="26" t="s">
        <v>19</v>
      </c>
      <c r="G113" s="16"/>
      <c r="H113" s="16" t="s">
        <v>37</v>
      </c>
      <c r="I113" s="16" t="s">
        <v>30</v>
      </c>
    </row>
    <row r="114" spans="1:9" ht="45">
      <c r="A114" s="12">
        <v>106</v>
      </c>
      <c r="B114" s="12" t="s">
        <v>16</v>
      </c>
      <c r="C114" s="17">
        <v>92400000</v>
      </c>
      <c r="D114" s="14" t="s">
        <v>130</v>
      </c>
      <c r="E114" s="15">
        <f>140000+4000</f>
        <v>144000</v>
      </c>
      <c r="F114" s="26" t="s">
        <v>40</v>
      </c>
      <c r="G114" s="16" t="s">
        <v>41</v>
      </c>
      <c r="H114" s="16" t="s">
        <v>37</v>
      </c>
      <c r="I114" s="16"/>
    </row>
    <row r="115" spans="1:9" ht="60">
      <c r="A115" s="12">
        <v>107</v>
      </c>
      <c r="B115" s="12" t="s">
        <v>16</v>
      </c>
      <c r="C115" s="17">
        <v>98300000</v>
      </c>
      <c r="D115" s="14" t="s">
        <v>131</v>
      </c>
      <c r="E115" s="15">
        <v>9000</v>
      </c>
      <c r="F115" s="26" t="s">
        <v>19</v>
      </c>
      <c r="G115" s="16"/>
      <c r="H115" s="16" t="s">
        <v>37</v>
      </c>
      <c r="I115" s="16" t="s">
        <v>30</v>
      </c>
    </row>
    <row r="116" spans="1:9">
      <c r="A116" s="45"/>
      <c r="B116" s="45"/>
      <c r="C116" s="45"/>
      <c r="D116" s="46"/>
      <c r="E116" s="42">
        <f>SUM(E9:E115)</f>
        <v>4386375</v>
      </c>
      <c r="F116" s="42"/>
      <c r="G116" s="43"/>
      <c r="H116" s="43"/>
      <c r="I116" s="43"/>
    </row>
  </sheetData>
  <mergeCells count="8">
    <mergeCell ref="A116:D116"/>
    <mergeCell ref="A2:I2"/>
    <mergeCell ref="A3:I3"/>
    <mergeCell ref="A4:I4"/>
    <mergeCell ref="A5:I5"/>
    <mergeCell ref="A6:I6"/>
    <mergeCell ref="A7:E7"/>
    <mergeCell ref="F7:I7"/>
  </mergeCells>
  <conditionalFormatting sqref="E116">
    <cfRule type="cellIs" dxfId="1" priority="2" stopIfTrue="1" operator="equal">
      <formula>0</formula>
    </cfRule>
  </conditionalFormatting>
  <conditionalFormatting sqref="F11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კვარტალი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2026-04-21T06:27:07Z</dcterms:modified>
</cp:coreProperties>
</file>